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5360" windowHeight="9225" tabRatio="823" activeTab="1"/>
  </bookViews>
  <sheets>
    <sheet name="Instructions" sheetId="1" r:id="rId1"/>
    <sheet name="1. Chklst, Certification" sheetId="2" r:id="rId2"/>
    <sheet name="2. Assisted" sheetId="3" r:id="rId3"/>
    <sheet name="3. Non-Assisted" sheetId="4" r:id="rId4"/>
    <sheet name="4. Commercial Space" sheetId="5" r:id="rId5"/>
    <sheet name="5. Summary" sheetId="6" r:id="rId6"/>
    <sheet name="6. State Income Limits Chart" sheetId="7" state="hidden" r:id="rId7"/>
  </sheets>
  <definedNames>
    <definedName name="_xlnm._FilterDatabase" localSheetId="2" hidden="1">'2. Assisted'!$A$11:$A$108</definedName>
    <definedName name="_xlnm.Print_Area" localSheetId="2">'2. Assisted'!$A$1:$P$110</definedName>
    <definedName name="_xlnm.Print_Area" localSheetId="3">'3. Non-Assisted'!$A$1:$H$80</definedName>
    <definedName name="_xlnm.Print_Area" localSheetId="4">'4. Commercial Space'!$A$1:$I$27</definedName>
    <definedName name="_xlnm.Print_Area" localSheetId="6">'6. State Income Limits Chart'!$A$1:$I$360</definedName>
    <definedName name="_xlnm.Print_Area" localSheetId="0">'Instructions'!$A$1:$F$96</definedName>
    <definedName name="_xlnm.Print_Titles" localSheetId="2">'2. Assisted'!$1:$11</definedName>
    <definedName name="_xlnm.Print_Titles" localSheetId="3">'3. Non-Assisted'!$10:$10</definedName>
    <definedName name="_xlnm.Print_Titles" localSheetId="6">'6. State Income Limits Chart'!$1:$3</definedName>
  </definedNames>
  <calcPr fullCalcOnLoad="1" fullPrecision="0"/>
</workbook>
</file>

<file path=xl/comments2.xml><?xml version="1.0" encoding="utf-8"?>
<comments xmlns="http://schemas.openxmlformats.org/spreadsheetml/2006/main">
  <authors>
    <author>sbaker</author>
  </authors>
  <commentList>
    <comment ref="G5" authorId="0">
      <text>
        <r>
          <rPr>
            <sz val="8"/>
            <rFont val="Tahoma"/>
            <family val="2"/>
          </rPr>
          <t>Complete for all unit sizes in the project.</t>
        </r>
      </text>
    </comment>
    <comment ref="C7" authorId="0">
      <text>
        <r>
          <rPr>
            <sz val="8"/>
            <rFont val="Tahoma"/>
            <family val="2"/>
          </rPr>
          <t>If you are completing the Initial Year Operating Budget and Schedule of Rental Income, the contract number is available from your Loan Officer/Underwriter or Asset Management (AMC) Representative.</t>
        </r>
      </text>
    </comment>
  </commentList>
</comments>
</file>

<file path=xl/comments3.xml><?xml version="1.0" encoding="utf-8"?>
<comments xmlns="http://schemas.openxmlformats.org/spreadsheetml/2006/main">
  <authors>
    <author>eabdala</author>
  </authors>
  <commentList>
    <comment ref="A11" authorId="0">
      <text>
        <r>
          <rPr>
            <b/>
            <sz val="8"/>
            <rFont val="Tahoma"/>
            <family val="2"/>
          </rPr>
          <t>AMC:</t>
        </r>
        <r>
          <rPr>
            <sz val="8"/>
            <rFont val="Tahoma"/>
            <family val="2"/>
          </rPr>
          <t xml:space="preserve">
If rent changes during Fiscal Year, use subsequent line(s) for same unit  to report different rents
</t>
        </r>
      </text>
    </comment>
  </commentList>
</comments>
</file>

<file path=xl/sharedStrings.xml><?xml version="1.0" encoding="utf-8"?>
<sst xmlns="http://schemas.openxmlformats.org/spreadsheetml/2006/main" count="457" uniqueCount="277">
  <si>
    <t>B.  State Income Limits</t>
  </si>
  <si>
    <t>C.  Checklist of Required Items</t>
  </si>
  <si>
    <t>D.  Certification</t>
  </si>
  <si>
    <t xml:space="preserve">Select the appropriate radio button once the worksheets are complete and ready for submission.  Read the certification statement and type in the date, name and title of the person who is authorized to sign and certify this report. </t>
  </si>
  <si>
    <t>E.  Department Approval</t>
  </si>
  <si>
    <t>(See Tab 1 for additional information and instructions on completing this worksheet.)</t>
  </si>
  <si>
    <t>(See Tab 1 for additional information and instruction for completing this worksheet)</t>
  </si>
  <si>
    <r>
      <t>D. CERTIFICATION:</t>
    </r>
    <r>
      <rPr>
        <b/>
        <sz val="10"/>
        <rFont val="Arial"/>
        <family val="2"/>
      </rPr>
      <t xml:space="preserve">   By selecting the appropriate radio button, below, and completing the remainder of this certification block, I certify that: 1) the current tenant rents and other information submitted on the Schedules of Rental Income are a true and accurate representation; 2) tenants will be given the appropriate notification required by law of the rent adjustments approved by HCD; 3) I am authorized to provide this information, and; 4) it is accurate to the best of my knowledge.</t>
    </r>
  </si>
  <si>
    <t>E. DEPARTMENT APPROVAL:</t>
  </si>
  <si>
    <t>E.  Number of Months</t>
  </si>
  <si>
    <t>F.  Total Current Assessment</t>
  </si>
  <si>
    <t>The worksheet will calculate the total monthly assessment for all the specific assessment type indicated.  Note that the total monthly assessment for each specific assessment type will appear on the fourth worksheet (Summary of Annual Income) as Total Annual Tenant Rent Non-Assisted Units.</t>
  </si>
  <si>
    <t>Indicate the percentage of increase proposed for this type of assessment.  Note that the percent increase for each specific assessment type will appear on the Summary of Annual Income (the fourth worksheet in the Chart) as Average Increase Non-Assisted Units.</t>
  </si>
  <si>
    <t>The worksheet will automatically calculate the new total assessment for the time period indicated for the specific type of assessment indicated.</t>
  </si>
  <si>
    <t>A.  Name of Lessor</t>
  </si>
  <si>
    <t>B. Unit Designation or Address</t>
  </si>
  <si>
    <t>C. Type of Business or Other Use</t>
  </si>
  <si>
    <t>D.  Total Monthly Rent</t>
  </si>
  <si>
    <t>Enter the name of the business / service provider in this area.</t>
  </si>
  <si>
    <t>Enter the complete physical address and unit number of the business in this area.</t>
  </si>
  <si>
    <t xml:space="preserve">Describe the services provided by this business entity in this area.  </t>
  </si>
  <si>
    <t>F.  Total Annual Rental Income</t>
  </si>
  <si>
    <t xml:space="preserve">From the information entered in columns [D] and [E], the worksheet will automatically calculate the anticipated total annual rental income from the commercial space.  </t>
  </si>
  <si>
    <t>After completing and reviewing the four (4) pages of the Schedule of Rental Income Workbook, please have an authorized Board Member or the Park's property management agent sign, indicate the respective title, and date to certify that the information submitted is true, an accurate representation of the resident's obligations and rent being paid, and that the proper approval(s) have been received relative to the proposed increase in assessment / rent.</t>
  </si>
  <si>
    <t xml:space="preserve">Complete all areas highlighted in yellow.  Small red triangles indicate that an instruction will appear when cursor is over the cell.                                                                                                                                                                                     </t>
  </si>
  <si>
    <t>Contract Number:</t>
  </si>
  <si>
    <t>Project Name:</t>
  </si>
  <si>
    <t>Prepared By:</t>
  </si>
  <si>
    <t>Fiscal Year:</t>
  </si>
  <si>
    <t>Number of Units</t>
  </si>
  <si>
    <t>Total Annual Rental Income</t>
  </si>
  <si>
    <t>Name of Lessor</t>
  </si>
  <si>
    <t>County:</t>
  </si>
  <si>
    <t>[B]</t>
  </si>
  <si>
    <t>[A]</t>
  </si>
  <si>
    <t>[C]</t>
  </si>
  <si>
    <t>[D]</t>
  </si>
  <si>
    <t>[F]</t>
  </si>
  <si>
    <t>[G]</t>
  </si>
  <si>
    <t>[I]</t>
  </si>
  <si>
    <t>[J]</t>
  </si>
  <si>
    <t>[K]</t>
  </si>
  <si>
    <t>[M]</t>
  </si>
  <si>
    <t>Date Prepared:</t>
  </si>
  <si>
    <t>Unit Designation or Address</t>
  </si>
  <si>
    <t>Type of Business or Other Uses</t>
  </si>
  <si>
    <t>[N]</t>
  </si>
  <si>
    <t>[O]</t>
  </si>
  <si>
    <t>Comments:</t>
  </si>
  <si>
    <t>Total Monthly Rent</t>
  </si>
  <si>
    <t xml:space="preserve">TOTALS </t>
  </si>
  <si>
    <t>[E]</t>
  </si>
  <si>
    <t>[L]</t>
  </si>
  <si>
    <t>Number of Months</t>
  </si>
  <si>
    <t>TOTALS</t>
  </si>
  <si>
    <t>Title</t>
  </si>
  <si>
    <t>Date</t>
  </si>
  <si>
    <t>Total Annual Tenant Rent</t>
  </si>
  <si>
    <t>Total</t>
  </si>
  <si>
    <t>ASSISTED UNITS</t>
  </si>
  <si>
    <t>Total Number of Spaces</t>
  </si>
  <si>
    <t>COMMERICAL SPACE</t>
  </si>
  <si>
    <t>Proposed Total Annual Tenant Rent</t>
  </si>
  <si>
    <t>Proposed Total Annual Subsidy Income</t>
  </si>
  <si>
    <t>(H)</t>
  </si>
  <si>
    <t>FY Start-- Finish:</t>
  </si>
  <si>
    <t>Space Number</t>
  </si>
  <si>
    <t>Resident Name</t>
  </si>
  <si>
    <t>Household Annual Gross Income</t>
  </si>
  <si>
    <t>Monthly Mobilehome Loan Payment</t>
  </si>
  <si>
    <t>Housing Ratio</t>
  </si>
  <si>
    <t>Proposed Monthly Space Assessment</t>
  </si>
  <si>
    <t>Proposed Monthly Assistance</t>
  </si>
  <si>
    <t>Comment</t>
  </si>
  <si>
    <t>Number of Persons in House hold</t>
  </si>
  <si>
    <t>Assessment Type</t>
  </si>
  <si>
    <t>Current Individual Monthly Assessment</t>
  </si>
  <si>
    <t>Total Monthly Assessment</t>
  </si>
  <si>
    <t>Total Current Annual Assessment</t>
  </si>
  <si>
    <t>Proposed Percent Increase</t>
  </si>
  <si>
    <t>Proposed Total Annual Assessment</t>
  </si>
  <si>
    <t>(Group by assessment and income level type)</t>
  </si>
  <si>
    <t>Monthly Utility / Maintenance</t>
  </si>
  <si>
    <t>Average</t>
  </si>
  <si>
    <t>Space Assessment</t>
  </si>
  <si>
    <t>Lot</t>
  </si>
  <si>
    <t>Rental Unit</t>
  </si>
  <si>
    <t>Drop Down Box Code</t>
  </si>
  <si>
    <t>RV / Boat Space</t>
  </si>
  <si>
    <t>Vehicle Parking</t>
  </si>
  <si>
    <t>Storage</t>
  </si>
  <si>
    <t>Other</t>
  </si>
  <si>
    <t>Average Increase</t>
  </si>
  <si>
    <t>Assisted Units</t>
  </si>
  <si>
    <t>Grand Total</t>
  </si>
  <si>
    <t>Regulatory Agreement
Park Distribution</t>
  </si>
  <si>
    <t>Total Assistance:</t>
  </si>
  <si>
    <t xml:space="preserve"> </t>
  </si>
  <si>
    <t>Column Information</t>
  </si>
  <si>
    <t>Adjusted Housing Ratio</t>
  </si>
  <si>
    <t>Indicate the total number of people residing in the mobilehome.</t>
  </si>
  <si>
    <t>Review the resident's current mobilehome registration and property tax bill.  Enter the total amount on a monthly basis in this section.</t>
  </si>
  <si>
    <t xml:space="preserve">The worksheet will calculate the total assessment for the time period indicated for the specific type of assessment indicated.  </t>
  </si>
  <si>
    <t>Number of simular assessments</t>
  </si>
  <si>
    <t xml:space="preserve"> Park Name:</t>
  </si>
  <si>
    <t>Management Co.:</t>
  </si>
  <si>
    <t>Park Name:</t>
  </si>
  <si>
    <t>1. Checklist, Certification, Approval and Instructions</t>
  </si>
  <si>
    <t>A. GENERAL INFORMATION</t>
  </si>
  <si>
    <t>FY Start -- Finish:</t>
  </si>
  <si>
    <t>F</t>
  </si>
  <si>
    <t>Contra Costa</t>
  </si>
  <si>
    <t>HCD Memorandum Date:</t>
  </si>
  <si>
    <t>Income Level /         # Persons</t>
  </si>
  <si>
    <t>2. Assisted Units Incomes and Rents</t>
  </si>
  <si>
    <t>3. Non-Assisted Units Rents</t>
  </si>
  <si>
    <t>4. Commercial Space Rents</t>
  </si>
  <si>
    <t>Type Name</t>
  </si>
  <si>
    <t>I hereby approve this Schedule of Rental Income</t>
  </si>
  <si>
    <t>Department Comments:</t>
  </si>
  <si>
    <t>Management Company:</t>
  </si>
  <si>
    <t>Income Category</t>
  </si>
  <si>
    <t>For HCD Use</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</si>
  <si>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</si>
  <si>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</si>
  <si>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</si>
  <si>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</si>
  <si>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</si>
  <si>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</si>
  <si>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</si>
  <si>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</si>
  <si>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</si>
  <si>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</si>
  <si>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</si>
  <si>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</si>
  <si>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</si>
  <si>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</si>
  <si>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</si>
  <si>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</si>
  <si>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</si>
  <si>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</si>
  <si>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</si>
  <si>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</si>
  <si>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</si>
  <si>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</si>
  <si>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</si>
  <si>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</si>
  <si>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</si>
  <si>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</si>
  <si>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</si>
  <si>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</si>
  <si>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</si>
  <si>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</si>
  <si>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</si>
  <si>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</si>
  <si>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</si>
  <si>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</si>
  <si>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</si>
  <si>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</si>
  <si>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</si>
  <si>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</si>
  <si>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</si>
  <si>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</si>
  <si>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</si>
  <si>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</si>
  <si>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</si>
  <si>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</si>
  <si>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Select County in which the park is located from drop-down list</t>
  </si>
  <si>
    <t>Household Monthly Gross Income</t>
  </si>
  <si>
    <t>Monthly  Mobilehome Registration / Taxes</t>
  </si>
  <si>
    <t>Monthly Mobilehome Insurance</t>
  </si>
  <si>
    <t>Total Assessments Before Assistance:</t>
  </si>
  <si>
    <t>NON-ASSISTED UNITS</t>
  </si>
  <si>
    <t>[P]</t>
  </si>
  <si>
    <t>Lower Income Limit for this Size Household</t>
  </si>
  <si>
    <r>
      <t xml:space="preserve">Approved Total Annual Rental Income
</t>
    </r>
    <r>
      <rPr>
        <sz val="12"/>
        <rFont val="Arial"/>
        <family val="2"/>
      </rPr>
      <t>(HCD use only)</t>
    </r>
  </si>
  <si>
    <t>[H]</t>
  </si>
  <si>
    <t>ASSET MANAGEMENT AND COMPLIANCE SECTION</t>
  </si>
  <si>
    <t>Indicate the surname of the resident applying for Park rent / assessment assistance.</t>
  </si>
  <si>
    <t>Indicate the monthly average utility (water, gas, electric) and maintenance fee for the household.  Resident maybe required to supply copies of their utility bills to substantiate the monthly amount indicated.</t>
  </si>
  <si>
    <t xml:space="preserve">Review the resident's mobilehome insurance binder and enter the monthly cost to cover the replacement of the mobilehome if damaged.  Do not include coverage for personal property, extended liability, auto, earthquake, or life insurance.  Flood insurance maybe included if the mobilehome is on a HUD designated flood zone.  </t>
  </si>
  <si>
    <t>Obtain from the resident (must be owner occupied) a current monthly statement or bill from their lender.  Enter the monthly payment (excluding any required escrow deposit) in this section.</t>
  </si>
  <si>
    <t xml:space="preserve">The worksheet will automatically add columns G - J to indicate the resident's total monthly housing cost.  </t>
  </si>
  <si>
    <t xml:space="preserve">Use this section to include any comment or to clarify the amount(s) that was inputted on this Chart or you may use the space at the bottom of the Chart for detailed comments.  </t>
  </si>
  <si>
    <t xml:space="preserve">The object of this section is to group all non-assisted types by assessment amount (e.g., 27 Space Assessments at $498.12 per month; 8 RV / Boat rental space at $50 per month).   Using the "drop-down" box, select the from the list of assessment type.  As a reminder, only indicate units, lots, rentals, and spaces that are non-assisted.  If "other" is selected, please provide an explanation of the assessment in the comments section.  </t>
  </si>
  <si>
    <t>Indicate the number of rental assessment for this assessment type and amount.  Note that the total number of assessment types indicated will appear on the Summary of Annual Income (the fourth worksheet in the Chart) under the Non-Assisted Units.</t>
  </si>
  <si>
    <t>Indicate the proposed number of months the assessment type will be charged for the new assessment amount.</t>
  </si>
  <si>
    <t xml:space="preserve">The subtotals at the bottom of the page are automatic sums of the amounts in the above columns.   </t>
  </si>
  <si>
    <t xml:space="preserve">The amounts from this worksheet will auto-populate to the fourth worksheet in the Chart (Summary of Annual Rental Income) in the section entitled Commercial Space.  </t>
  </si>
  <si>
    <t>Certification</t>
  </si>
  <si>
    <t>A.  Space Number</t>
  </si>
  <si>
    <t>B.  Number of Persons in the Household</t>
  </si>
  <si>
    <t>C.  Resident Name</t>
  </si>
  <si>
    <t xml:space="preserve">Enter the gross annual income of all the occupants residing in the mobilehome.  Remember, all income must be documented and verified by a third-party entity.  </t>
  </si>
  <si>
    <t>The worksheet will automatically calculate the resident's total monthly housing costs compared to their monthly income - also known as Housing Ratio.</t>
  </si>
  <si>
    <t xml:space="preserve">The worksheet will automatically calculate the resident's total adjusted monthly housing costs to their monthly income.  </t>
  </si>
  <si>
    <t>A.  Assessment Type</t>
  </si>
  <si>
    <t>B.  Current Monthly Assessment</t>
  </si>
  <si>
    <t>C.  Number of Rentals</t>
  </si>
  <si>
    <t>D.  Total Monthly Assessment</t>
  </si>
  <si>
    <t xml:space="preserve">Enter the total number of months in which the business entity will be renting the space during the budget year here.  </t>
  </si>
  <si>
    <t>Indicate the space number of the household applying to the Park for assessment assistance.  Note that the total number of spaces indicated will appear on the fourth worksheet (Summary of Annual Income) under Assisted Units.</t>
  </si>
  <si>
    <t>D.  Lower Income Limit for this Size Household</t>
  </si>
  <si>
    <t>The worksheet will automatically input the appropriate household income limit from the table previously completed under Section B - State Income Limits.</t>
  </si>
  <si>
    <t>E.  Household Annual Gross Income</t>
  </si>
  <si>
    <t>F.  Household Monthly Gross Income</t>
  </si>
  <si>
    <t>G.  Proposed Monthly Space Assessment</t>
  </si>
  <si>
    <t xml:space="preserve">H.  Monthly Utility / Maintenance </t>
  </si>
  <si>
    <t>I.  Monthly Mobilehome Insurance</t>
  </si>
  <si>
    <t>J.  Monthly Registration / Taxes</t>
  </si>
  <si>
    <t>K.  Monthly Mobilehome Loan Payment</t>
  </si>
  <si>
    <t>L.  Total Monthly Housing Costs</t>
  </si>
  <si>
    <t>M.  Housing Ratio (before assistance)</t>
  </si>
  <si>
    <t>N.  Proposed Monthly Assistance</t>
  </si>
  <si>
    <t>O.  Adjusted Housing Ratio (with assistance)</t>
  </si>
  <si>
    <t>P.  Comment</t>
  </si>
  <si>
    <t>G.  Proposed Percent Increase</t>
  </si>
  <si>
    <t>H.  Proposed Total Annual Assessment</t>
  </si>
  <si>
    <t xml:space="preserve">PROGRAM OF ASSISTANCE ANALYSIS CHART  </t>
  </si>
  <si>
    <t xml:space="preserve">SCHEDULE OF SPACE / RENT ASSESSMENT  </t>
  </si>
  <si>
    <t>Once the HCD has reviewed the worksheets submitted, a representative of the Department will approve the reports by signing and dating the report here and may add comments in the designated area provided.</t>
  </si>
  <si>
    <t>The worksheet will automatically convert the gross annual income into a monthly figure.  Note that the total monthly gross income will appear on the fourth worksheet (Summary of Annual Income) under as Proposed Total Annual Tenant Rent - Assisted Units.</t>
  </si>
  <si>
    <t>If "Other" FY, please describe</t>
  </si>
  <si>
    <t>Proposed Rent Adjustment Factor:</t>
  </si>
  <si>
    <t>Mobilehome Park Resident Ownership Program (MPROP)
Mobilehome Park Assistance Program (MPAP)</t>
  </si>
  <si>
    <t>Mobilehome Park Resident Ownership Program (MPROP)
 Mobilehome Park Assistance Program (MPAP)</t>
  </si>
  <si>
    <t>Number of Bedrooms/
Targeted Income Level or
Manager Unit</t>
  </si>
  <si>
    <t>Total Assisted
Residental Spaces</t>
  </si>
  <si>
    <t>Total Non-Assisted
Residential Space</t>
  </si>
  <si>
    <t>Total Park
Residential Space</t>
  </si>
  <si>
    <t>Mendocino</t>
  </si>
  <si>
    <t>Siskiyou</t>
  </si>
  <si>
    <t>Solano</t>
  </si>
  <si>
    <t>Sonoma</t>
  </si>
  <si>
    <t>Stanislaus</t>
  </si>
  <si>
    <t>Sutter</t>
  </si>
  <si>
    <t>Tehama</t>
  </si>
  <si>
    <t>Trinity</t>
  </si>
  <si>
    <t>Tulare</t>
  </si>
  <si>
    <t>Ventura</t>
  </si>
  <si>
    <t>Yolo</t>
  </si>
  <si>
    <t>Yuba</t>
  </si>
  <si>
    <t>Tuolumne</t>
  </si>
  <si>
    <t>Low Income</t>
  </si>
  <si>
    <t>80% Low</t>
  </si>
  <si>
    <t xml:space="preserve">       Income Limits by Household Size</t>
  </si>
  <si>
    <t>Enter the name of the County in which the Park is located.</t>
  </si>
  <si>
    <t>The Excel workbook is comprised of five sections.  With the exception of the Instructions and the State Income Limits Chart, each section has its own worksheet.  Enter information on all applicable sections shaded in light yellow for the following tabbed worksheets:  1) Checklist and Certification, 2) Assisted, 3) Non-Assisted, 4) Commercial Space, and 5) Summary.</t>
  </si>
  <si>
    <t>CHECKLIST, CERTIFICATION AND APPROVAL - Tab #1</t>
  </si>
  <si>
    <t>SECTION II - NON-ASSISTED ( UNIT, LOT, RENTAL, SPACE ) - Tab #3</t>
  </si>
  <si>
    <t>The General Information previously entered from the worksheet on Tab #1, Checklist, Certification, and Approval, will auto populate the cells on this worksheet.</t>
  </si>
  <si>
    <t>SECTION III - COMMERCIAL SPACE - Tab #4</t>
  </si>
  <si>
    <r>
      <t xml:space="preserve">C. CHECKLIST OF REQUIRED ITEMS:  </t>
    </r>
    <r>
      <rPr>
        <b/>
        <sz val="10"/>
        <rFont val="Arial"/>
        <family val="2"/>
      </rPr>
      <t>Items 1. through 4. must be completed for all projects.  Check box to indicate you have completed each of them.  The worksheet on Tab #5, Summary, will auto-fill.</t>
    </r>
  </si>
  <si>
    <r>
      <t xml:space="preserve">B. STATE INCOME LIMITS: </t>
    </r>
    <r>
      <rPr>
        <sz val="12"/>
        <rFont val="Arial"/>
        <family val="2"/>
      </rPr>
      <t xml:space="preserve"> Enter the name of the County in which your Park is located.</t>
    </r>
  </si>
  <si>
    <t>5. Summary of Annual Income</t>
  </si>
  <si>
    <t>4. Schedule of Rental Income - Commercial Space</t>
  </si>
  <si>
    <t>3. Schedule of Assessments - Non-Assisted Units / Lots / Rental Units / Spaces</t>
  </si>
  <si>
    <t>2. Assistance Analysis Chart  - Assisted Units</t>
  </si>
  <si>
    <t>1. Checklist, Certification and Approval</t>
  </si>
  <si>
    <t>SECTION IV - SUMMARY OF ANNUAL RENTAL INCOME - Tab #5</t>
  </si>
  <si>
    <t>Monthly Housing Costs</t>
  </si>
  <si>
    <t>2017 State Income Limits</t>
  </si>
  <si>
    <r>
      <t>Workbook Information:</t>
    </r>
    <r>
      <rPr>
        <sz val="10"/>
        <rFont val="Arial"/>
        <family val="2"/>
      </rPr>
      <t xml:space="preserve">  These instructions are written to help you complete and electronically submit the Mobilehome Park Assistance Program (MPAP), and the Mobilehome Park Resident Ownership Program (MPROP) Assistance Analysis Chart and the Schedule of Assessments, form MPAP/MPROP 151.  </t>
    </r>
  </si>
  <si>
    <r>
      <t>A.  General Information:</t>
    </r>
    <r>
      <rPr>
        <sz val="10"/>
        <rFont val="Arial"/>
        <family val="2"/>
      </rPr>
      <t xml:space="preserve">  Note that once the General Information has been entered, it will auto populate cells in the other worksheets.  Please enter the Project MPROP / MPAP  contract number, Park name, Management Company, preparer's name and date prepared.  Use the drop down box to obtain the report's Fiscal Year and the Project's beginning and ending fiscal year.   If the Park's fiscal year is not listed, select "Other" and indicate the fiscal year in the space to the right of the drop down box.</t>
    </r>
  </si>
  <si>
    <r>
      <t>Rent Adjustment Factor:</t>
    </r>
    <r>
      <rPr>
        <sz val="10"/>
        <rFont val="Arial"/>
        <family val="2"/>
      </rPr>
      <t xml:space="preserve">  Insert</t>
    </r>
    <r>
      <rPr>
        <b/>
        <sz val="10"/>
        <rFont val="Arial"/>
        <family val="2"/>
      </rPr>
      <t xml:space="preserve"> </t>
    </r>
    <r>
      <rPr>
        <sz val="10"/>
        <rFont val="Arial"/>
        <family val="2"/>
      </rPr>
      <t>the</t>
    </r>
    <r>
      <rPr>
        <b/>
        <sz val="10"/>
        <rFont val="Arial"/>
        <family val="2"/>
      </rPr>
      <t xml:space="preserve"> </t>
    </r>
    <r>
      <rPr>
        <sz val="10"/>
        <rFont val="Arial"/>
        <family val="2"/>
      </rPr>
      <t>requested Assessment / Rental increase</t>
    </r>
    <r>
      <rPr>
        <b/>
        <sz val="10"/>
        <rFont val="Arial"/>
        <family val="2"/>
      </rPr>
      <t xml:space="preserve"> </t>
    </r>
    <r>
      <rPr>
        <sz val="10"/>
        <rFont val="Arial"/>
        <family val="2"/>
      </rPr>
      <t>into this space.  Please enter the percentage as a whole number.  e.g. 1.00, 1.25, 2.50, 5.68, 10.125 and etc.  The percentage of increase entered should be used to calculate section G - Proposed Monthly Space Assessment on this worksheet.</t>
    </r>
  </si>
  <si>
    <r>
      <t xml:space="preserve">Enter the total of the current space assessment plus the proposed percent increase.  Do not include fees for incidentals such as storage or additional parking space.  </t>
    </r>
    <r>
      <rPr>
        <i/>
        <sz val="10"/>
        <rFont val="Arial"/>
        <family val="2"/>
      </rPr>
      <t xml:space="preserve">NOTE: The total at the bottom of this column (F) will reflect the proposed total </t>
    </r>
    <r>
      <rPr>
        <b/>
        <i/>
        <u val="single"/>
        <sz val="10"/>
        <rFont val="Arial"/>
        <family val="2"/>
      </rPr>
      <t>monthly</t>
    </r>
    <r>
      <rPr>
        <i/>
        <sz val="10"/>
        <rFont val="Arial"/>
        <family val="2"/>
      </rPr>
      <t xml:space="preserve"> space assistance.  This amount should be converted to reflect an </t>
    </r>
    <r>
      <rPr>
        <i/>
        <u val="single"/>
        <sz val="10"/>
        <rFont val="Arial"/>
        <family val="2"/>
      </rPr>
      <t xml:space="preserve">annual </t>
    </r>
    <r>
      <rPr>
        <i/>
        <sz val="10"/>
        <rFont val="Arial"/>
        <family val="2"/>
      </rPr>
      <t>amount on line 1 (Rent Revenue - Gross Potential / Assisted Units) of the Proposed Cash Flow Analysis when completing the Park's proposed budget report.</t>
    </r>
  </si>
  <si>
    <r>
      <t xml:space="preserve">Indicate the proposed monthly assistance the Park will provide to the household.  The total proposed monthly assistance will appear on the fourth worksheet (Summary of Annual Income) under as Proposed Total Annual Tenant Subsidy - Assisted Units.  </t>
    </r>
    <r>
      <rPr>
        <b/>
        <sz val="10"/>
        <rFont val="Arial"/>
        <family val="2"/>
      </rPr>
      <t xml:space="preserve">Note:  </t>
    </r>
    <r>
      <rPr>
        <b/>
        <i/>
        <sz val="10"/>
        <rFont val="Arial"/>
        <family val="2"/>
      </rPr>
      <t xml:space="preserve">The total monthly assistance on the bottom of this column, (M), should be reflected as a </t>
    </r>
    <r>
      <rPr>
        <b/>
        <i/>
        <u val="single"/>
        <sz val="10"/>
        <rFont val="Arial"/>
        <family val="2"/>
      </rPr>
      <t xml:space="preserve">negative annual </t>
    </r>
    <r>
      <rPr>
        <b/>
        <i/>
        <sz val="10"/>
        <rFont val="Arial"/>
        <family val="2"/>
      </rPr>
      <t xml:space="preserve">figure on line 2 (Tenant Assistance Payments) Assisted Units in the Proposed Cash Flow Analysis worksheet. </t>
    </r>
    <r>
      <rPr>
        <sz val="10"/>
        <rFont val="Arial"/>
        <family val="2"/>
      </rPr>
      <t xml:space="preserve"> </t>
    </r>
  </si>
  <si>
    <r>
      <t xml:space="preserve">Indicate the </t>
    </r>
    <r>
      <rPr>
        <u val="single"/>
        <sz val="10"/>
        <rFont val="Arial"/>
        <family val="2"/>
      </rPr>
      <t>current</t>
    </r>
    <r>
      <rPr>
        <sz val="10"/>
        <rFont val="Arial"/>
        <family val="2"/>
      </rPr>
      <t xml:space="preserve"> monthly assessment for this assessment type.</t>
    </r>
  </si>
  <si>
    <r>
      <t xml:space="preserve">Enter the proposed </t>
    </r>
    <r>
      <rPr>
        <b/>
        <u val="single"/>
        <sz val="10"/>
        <rFont val="Arial"/>
        <family val="2"/>
      </rPr>
      <t>monthly</t>
    </r>
    <r>
      <rPr>
        <sz val="10"/>
        <rFont val="Arial"/>
        <family val="2"/>
      </rPr>
      <t xml:space="preserve"> rent in this area.  </t>
    </r>
  </si>
  <si>
    <t xml:space="preserve">Items 1 thru 4 must be completed for all projects.  Check the boxes to indicate that each worksheet has been completed. </t>
  </si>
  <si>
    <t>Page Headings: The General Information previously entered from the worksheet on Tab #1, Checklist, Certification, and Approval, will auto populate the upper left cells on this worksheet.</t>
  </si>
  <si>
    <t>Page Headings. The General Information previously entered from the worksheet on Tab #1, Checklist, Certification, and Approval, will auto populate the cells on this worksheet.</t>
  </si>
  <si>
    <t xml:space="preserve">This page will automatically summarize all applicable data collected from prior three workbook pages (Sections I, II, III).  </t>
  </si>
  <si>
    <t>SECTION I - ASSISTED (ASSISTANCE ANALYSIS CHART - ASSISTED UNITS) - Tab #2</t>
  </si>
  <si>
    <t xml:space="preserve">WORKBOOK INSTRUCTIONS FOR THE COMPLETION OF THE MPROP / MPAP </t>
  </si>
  <si>
    <t xml:space="preserve">Instructions. If you have questions or concerns after reading or following the instructions below, please contact your Asset Management Representative.  If you do not know who your Representative is, please call (916) 263-2771.  </t>
  </si>
  <si>
    <t>Rev. 11/29/17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</si>
</sst>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409]dddd\,\ mmmm\ dd\,\ yyyy"/>
    <numFmt numFmtId="169" formatCode="&quot;$&quot;#,##0.00"/>
    <numFmt numFmtId="170" formatCode="[$-409]h:mm:ss\ AM/PM"/>
    <numFmt numFmtId="171" formatCode="00000"/>
    <numFmt numFmtId="172" formatCode="0.0%"/>
    <numFmt numFmtId="173" formatCode="[$-409]mmmm\ d\,\ yyyy;@"/>
    <numFmt numFmtId="174" formatCode="[$€-2]\ #,##0.00_);[Red]\([$€-2]\ #,##0.00\)"/>
    <numFmt numFmtId="175" formatCode="_(* #,##0_);_(* \(#,##0\);_(* &quot;-&quot;??_);_(@_)"/>
    <numFmt numFmtId="176" formatCode="0.0"/>
    <numFmt numFmtId="177" formatCode="#,##0.0"/>
    <numFmt numFmtId="178" formatCode="_(* #,##0.0_);_(* \(#,##0.0\);_(* &quot;-&quot;??_);_(@_)"/>
    <numFmt numFmtId="179" formatCode="m/d/yy;@"/>
  </numFmts>
  <fonts count="69">
    <font>
      <sz val="10"/>
      <name val="Arial"/>
      <family val="0"/>
    </font>
    <font>
      <b/>
      <sz val="14"/>
      <name val="Arial"/>
      <family val="2"/>
    </font>
    <font>
      <b/>
      <sz val="10"/>
      <name val="Arial"/>
      <family val="2"/>
    </font>
    <font>
      <sz val="8"/>
      <name val="Arial"/>
      <family val="2"/>
    </font>
    <font>
      <b/>
      <sz val="8"/>
      <name val="Arial"/>
      <family val="2"/>
    </font>
    <font>
      <sz val="12"/>
      <name val="Arial"/>
      <family val="2"/>
    </font>
    <font>
      <b/>
      <sz val="12"/>
      <name val="Arial"/>
      <family val="2"/>
    </font>
    <font>
      <b/>
      <u val="single"/>
      <sz val="10"/>
      <name val="Arial"/>
      <family val="2"/>
    </font>
    <font>
      <sz val="8"/>
      <name val="Tahoma"/>
      <family val="2"/>
    </font>
    <font>
      <b/>
      <sz val="8"/>
      <name val="Tahoma"/>
      <family val="2"/>
    </font>
    <font>
      <sz val="9"/>
      <name val="Arial"/>
      <family val="2"/>
    </font>
    <font>
      <u val="single"/>
      <sz val="7.5"/>
      <color indexed="12"/>
      <name val="Arial"/>
      <family val="2"/>
    </font>
    <font>
      <u val="single"/>
      <sz val="7.5"/>
      <color indexed="36"/>
      <name val="Arial"/>
      <family val="2"/>
    </font>
    <font>
      <b/>
      <sz val="16"/>
      <name val="Arial"/>
      <family val="2"/>
    </font>
    <font>
      <b/>
      <sz val="11"/>
      <name val="Arial"/>
      <family val="2"/>
    </font>
    <font>
      <sz val="9"/>
      <name val="Garamond"/>
      <family val="1"/>
    </font>
    <font>
      <b/>
      <sz val="9"/>
      <name val="Arial"/>
      <family val="2"/>
    </font>
    <font>
      <u val="single"/>
      <sz val="10"/>
      <color indexed="12"/>
      <name val="Arial"/>
      <family val="2"/>
    </font>
    <font>
      <sz val="10"/>
      <name val="Geneva"/>
      <family val="0"/>
    </font>
    <font>
      <sz val="11"/>
      <name val="Arial"/>
      <family val="2"/>
    </font>
    <font>
      <b/>
      <u val="single"/>
      <sz val="14"/>
      <name val="Arial"/>
      <family val="2"/>
    </font>
    <font>
      <sz val="14"/>
      <name val="Arial"/>
      <family val="2"/>
    </font>
    <font>
      <u val="single"/>
      <sz val="14"/>
      <name val="Arial"/>
      <family val="2"/>
    </font>
    <font>
      <u val="single"/>
      <sz val="10"/>
      <name val="Arial"/>
      <family val="2"/>
    </font>
    <font>
      <sz val="16"/>
      <name val="Arial"/>
      <family val="2"/>
    </font>
    <font>
      <b/>
      <i/>
      <u val="single"/>
      <sz val="9"/>
      <name val="Arial"/>
      <family val="2"/>
    </font>
    <font>
      <i/>
      <sz val="10"/>
      <name val="Arial"/>
      <family val="2"/>
    </font>
    <font>
      <b/>
      <i/>
      <u val="single"/>
      <sz val="10"/>
      <name val="Arial"/>
      <family val="2"/>
    </font>
    <font>
      <i/>
      <u val="single"/>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i/>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medium"/>
      <bottom style="medium"/>
    </border>
    <border>
      <left style="thin"/>
      <right>
        <color indexed="63"/>
      </right>
      <top style="thin"/>
      <bottom style="medium"/>
    </border>
    <border>
      <left>
        <color indexed="63"/>
      </left>
      <right>
        <color indexed="63"/>
      </right>
      <top>
        <color indexed="63"/>
      </top>
      <bottom style="thin"/>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style="medium"/>
      <right style="thin"/>
      <top style="medium"/>
      <bottom style="medium"/>
    </border>
    <border>
      <left style="medium"/>
      <right style="medium"/>
      <top style="medium"/>
      <bottom>
        <color indexed="63"/>
      </bottom>
    </border>
    <border>
      <left style="medium"/>
      <right style="thin"/>
      <top style="medium"/>
      <bottom>
        <color indexed="63"/>
      </bottom>
    </border>
    <border>
      <left style="thin"/>
      <right style="thin"/>
      <top style="thin"/>
      <bottom style="medium"/>
    </border>
    <border>
      <left style="thin"/>
      <right style="thin"/>
      <top style="medium"/>
      <bottom style="thin"/>
    </border>
    <border>
      <left style="medium"/>
      <right style="medium"/>
      <top style="medium"/>
      <bottom style="medium"/>
    </border>
    <border>
      <left style="medium"/>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indexed="9"/>
      </top>
      <bottom style="thin">
        <color indexed="9"/>
      </bottom>
    </border>
    <border>
      <left style="medium"/>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medium"/>
      <right>
        <color indexed="63"/>
      </right>
      <top style="medium"/>
      <bottom style="medium"/>
    </border>
    <border>
      <left>
        <color indexed="63"/>
      </left>
      <right>
        <color indexed="63"/>
      </right>
      <top>
        <color indexed="63"/>
      </top>
      <bottom style="medium">
        <color theme="0"/>
      </bottom>
    </border>
    <border>
      <left style="medium"/>
      <right style="thin"/>
      <top style="medium"/>
      <bottom style="thin"/>
    </border>
    <border>
      <left style="thin"/>
      <right style="medium"/>
      <top style="thin"/>
      <bottom style="thin"/>
    </border>
    <border>
      <left style="thin"/>
      <right style="medium"/>
      <top style="medium"/>
      <bottom style="thin"/>
    </border>
    <border>
      <left style="thin"/>
      <right style="thin"/>
      <top>
        <color indexed="63"/>
      </top>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8"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80">
    <xf numFmtId="0" fontId="0" fillId="0" borderId="0" xfId="0" applyAlignment="1">
      <alignment/>
    </xf>
    <xf numFmtId="0" fontId="0" fillId="33" borderId="0" xfId="0" applyFill="1" applyAlignment="1">
      <alignment/>
    </xf>
    <xf numFmtId="0" fontId="2" fillId="33" borderId="1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Border="1" applyAlignment="1" applyProtection="1">
      <alignment horizontal="center"/>
      <protection locked="0"/>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0" xfId="0" applyFont="1" applyFill="1" applyAlignment="1">
      <alignment horizontal="center"/>
    </xf>
    <xf numFmtId="3" fontId="2" fillId="33" borderId="0" xfId="0" applyNumberFormat="1" applyFont="1" applyFill="1" applyAlignment="1">
      <alignment/>
    </xf>
    <xf numFmtId="164" fontId="2" fillId="33" borderId="0" xfId="0" applyNumberFormat="1" applyFont="1" applyFill="1" applyAlignment="1">
      <alignment horizontal="center"/>
    </xf>
    <xf numFmtId="0" fontId="0" fillId="0" borderId="0" xfId="0" applyAlignment="1">
      <alignment/>
    </xf>
    <xf numFmtId="0" fontId="0" fillId="0" borderId="0" xfId="0" applyFont="1" applyAlignment="1">
      <alignment/>
    </xf>
    <xf numFmtId="0" fontId="0" fillId="33" borderId="0" xfId="0" applyFont="1" applyFill="1" applyBorder="1" applyAlignment="1">
      <alignment/>
    </xf>
    <xf numFmtId="1" fontId="2" fillId="33" borderId="0" xfId="0" applyNumberFormat="1" applyFont="1" applyFill="1" applyAlignment="1">
      <alignment horizontal="center"/>
    </xf>
    <xf numFmtId="0" fontId="6" fillId="33" borderId="0" xfId="0" applyFont="1" applyFill="1" applyAlignment="1">
      <alignment horizontal="center" wrapText="1"/>
    </xf>
    <xf numFmtId="0" fontId="6" fillId="33" borderId="0" xfId="0" applyFont="1" applyFill="1" applyAlignment="1">
      <alignment horizontal="center"/>
    </xf>
    <xf numFmtId="0" fontId="5" fillId="0" borderId="0" xfId="0" applyFont="1" applyAlignment="1">
      <alignment/>
    </xf>
    <xf numFmtId="0" fontId="2" fillId="33" borderId="0" xfId="0" applyFont="1" applyFill="1" applyBorder="1" applyAlignment="1">
      <alignment/>
    </xf>
    <xf numFmtId="0" fontId="0" fillId="33" borderId="0" xfId="0" applyFill="1" applyBorder="1" applyAlignment="1">
      <alignment horizontal="left"/>
    </xf>
    <xf numFmtId="0" fontId="0" fillId="0" borderId="0" xfId="0" applyBorder="1" applyAlignment="1">
      <alignment/>
    </xf>
    <xf numFmtId="0" fontId="6" fillId="33" borderId="0" xfId="0" applyFont="1" applyFill="1" applyAlignment="1">
      <alignment/>
    </xf>
    <xf numFmtId="0" fontId="0" fillId="0" borderId="0" xfId="0" applyFont="1" applyFill="1" applyAlignment="1">
      <alignment/>
    </xf>
    <xf numFmtId="0" fontId="0" fillId="0" borderId="0" xfId="0" applyAlignment="1" applyProtection="1">
      <alignment horizontal="center"/>
      <protection locked="0"/>
    </xf>
    <xf numFmtId="0" fontId="0" fillId="0" borderId="0" xfId="0" applyAlignment="1" applyProtection="1">
      <alignment/>
      <protection locked="0"/>
    </xf>
    <xf numFmtId="0" fontId="0" fillId="33" borderId="0" xfId="0" applyFill="1" applyAlignment="1" applyProtection="1">
      <alignment/>
      <protection locked="0"/>
    </xf>
    <xf numFmtId="0" fontId="0" fillId="33" borderId="0" xfId="0" applyFill="1" applyAlignment="1" applyProtection="1">
      <alignment horizontal="center" vertical="center" wrapText="1"/>
      <protection locked="0"/>
    </xf>
    <xf numFmtId="0" fontId="0" fillId="0" borderId="0" xfId="0" applyAlignment="1" applyProtection="1">
      <alignment/>
      <protection locked="0"/>
    </xf>
    <xf numFmtId="0" fontId="3" fillId="33" borderId="0" xfId="0" applyFont="1" applyFill="1" applyAlignment="1" applyProtection="1">
      <alignment horizontal="center" vertical="center" wrapText="1"/>
      <protection locked="0"/>
    </xf>
    <xf numFmtId="0" fontId="0" fillId="33" borderId="0" xfId="0" applyFill="1" applyAlignment="1" applyProtection="1">
      <alignment horizontal="center"/>
      <protection locked="0"/>
    </xf>
    <xf numFmtId="0" fontId="5"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wrapText="1"/>
      <protection locked="0"/>
    </xf>
    <xf numFmtId="0" fontId="3" fillId="0" borderId="12" xfId="0" applyNumberFormat="1" applyFont="1" applyFill="1" applyBorder="1" applyAlignment="1" applyProtection="1">
      <alignment horizontal="center" wrapText="1"/>
      <protection/>
    </xf>
    <xf numFmtId="0" fontId="2" fillId="0" borderId="13" xfId="0" applyFont="1" applyFill="1" applyBorder="1" applyAlignment="1" applyProtection="1">
      <alignment/>
      <protection/>
    </xf>
    <xf numFmtId="164" fontId="2" fillId="0" borderId="14"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horizontal="center"/>
      <protection/>
    </xf>
    <xf numFmtId="0" fontId="2" fillId="0" borderId="15" xfId="0" applyFont="1" applyFill="1" applyBorder="1" applyAlignment="1" applyProtection="1">
      <alignment/>
      <protection locked="0"/>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14" fillId="0" borderId="0" xfId="0" applyFont="1" applyFill="1" applyBorder="1" applyAlignment="1">
      <alignment horizontal="center"/>
    </xf>
    <xf numFmtId="0" fontId="0" fillId="0" borderId="0" xfId="0" applyFont="1" applyFill="1" applyBorder="1" applyAlignment="1">
      <alignment horizontal="center"/>
    </xf>
    <xf numFmtId="164"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10" fontId="2" fillId="0" borderId="14" xfId="0" applyNumberFormat="1" applyFont="1" applyFill="1" applyBorder="1" applyAlignment="1" applyProtection="1">
      <alignment horizontal="center" vertical="center" wrapText="1"/>
      <protection/>
    </xf>
    <xf numFmtId="0" fontId="0" fillId="0" borderId="0" xfId="0" applyFont="1" applyAlignment="1">
      <alignment horizontal="left" vertical="top" wrapText="1"/>
    </xf>
    <xf numFmtId="0" fontId="0" fillId="0" borderId="0" xfId="0" applyFill="1" applyAlignment="1" applyProtection="1">
      <alignment wrapText="1"/>
      <protection locked="0"/>
    </xf>
    <xf numFmtId="164" fontId="2" fillId="0" borderId="16" xfId="0" applyNumberFormat="1" applyFont="1" applyFill="1" applyBorder="1" applyAlignment="1" applyProtection="1">
      <alignment horizontal="left"/>
      <protection/>
    </xf>
    <xf numFmtId="0" fontId="14" fillId="0" borderId="13" xfId="0" applyFont="1" applyFill="1" applyBorder="1" applyAlignment="1" applyProtection="1">
      <alignment/>
      <protection/>
    </xf>
    <xf numFmtId="0" fontId="0" fillId="0" borderId="17" xfId="0" applyBorder="1" applyAlignment="1">
      <alignment/>
    </xf>
    <xf numFmtId="0" fontId="0" fillId="0" borderId="18" xfId="0" applyBorder="1" applyAlignment="1">
      <alignment vertical="center" wrapText="1"/>
    </xf>
    <xf numFmtId="1" fontId="16" fillId="0" borderId="10" xfId="0" applyNumberFormat="1" applyFont="1" applyFill="1" applyBorder="1" applyAlignment="1">
      <alignment horizontal="center" vertical="center"/>
    </xf>
    <xf numFmtId="1" fontId="16" fillId="0" borderId="19" xfId="0" applyNumberFormat="1" applyFont="1" applyFill="1" applyBorder="1" applyAlignment="1">
      <alignment horizontal="center" vertical="center"/>
    </xf>
    <xf numFmtId="0" fontId="0" fillId="0" borderId="20" xfId="0" applyBorder="1" applyAlignment="1">
      <alignment vertical="center" wrapText="1"/>
    </xf>
    <xf numFmtId="0" fontId="0" fillId="0" borderId="21" xfId="0" applyBorder="1" applyAlignment="1">
      <alignment horizontal="left"/>
    </xf>
    <xf numFmtId="0" fontId="2" fillId="33" borderId="0" xfId="0" applyFont="1" applyFill="1" applyBorder="1" applyAlignment="1" applyProtection="1">
      <alignment horizontal="left" wrapText="1"/>
      <protection/>
    </xf>
    <xf numFmtId="0" fontId="2" fillId="0" borderId="18" xfId="0" applyFont="1" applyBorder="1" applyAlignment="1">
      <alignment horizontal="center" vertical="top"/>
    </xf>
    <xf numFmtId="0" fontId="0" fillId="33" borderId="17" xfId="0" applyFont="1" applyFill="1" applyBorder="1" applyAlignment="1">
      <alignment horizontal="left"/>
    </xf>
    <xf numFmtId="0" fontId="0" fillId="33" borderId="0" xfId="0" applyFont="1" applyFill="1" applyBorder="1" applyAlignment="1">
      <alignment horizontal="left"/>
    </xf>
    <xf numFmtId="0" fontId="2" fillId="33" borderId="0" xfId="0" applyFont="1" applyFill="1" applyBorder="1" applyAlignment="1">
      <alignment horizontal="left"/>
    </xf>
    <xf numFmtId="0" fontId="2" fillId="0" borderId="0" xfId="0" applyFont="1" applyBorder="1" applyAlignment="1">
      <alignment horizontal="right" vertical="top"/>
    </xf>
    <xf numFmtId="0" fontId="0" fillId="0" borderId="0" xfId="0" applyFill="1" applyBorder="1" applyAlignment="1">
      <alignment/>
    </xf>
    <xf numFmtId="0" fontId="0" fillId="0" borderId="0" xfId="0" applyFill="1" applyBorder="1" applyAlignment="1">
      <alignment/>
    </xf>
    <xf numFmtId="0" fontId="0" fillId="0" borderId="22" xfId="0" applyBorder="1" applyAlignment="1" applyProtection="1">
      <alignment horizontal="center" vertical="center"/>
      <protection/>
    </xf>
    <xf numFmtId="0" fontId="2" fillId="0" borderId="23" xfId="0" applyFont="1" applyBorder="1" applyAlignment="1" applyProtection="1">
      <alignment horizontal="right"/>
      <protection/>
    </xf>
    <xf numFmtId="164" fontId="2" fillId="0" borderId="16" xfId="0" applyNumberFormat="1" applyFont="1" applyFill="1" applyBorder="1" applyAlignment="1" applyProtection="1">
      <alignment horizontal="right"/>
      <protection/>
    </xf>
    <xf numFmtId="0" fontId="0" fillId="0" borderId="24" xfId="0" applyBorder="1" applyAlignment="1">
      <alignment/>
    </xf>
    <xf numFmtId="0" fontId="0" fillId="0" borderId="25" xfId="0" applyBorder="1" applyAlignment="1" applyProtection="1">
      <alignment/>
      <protection locked="0"/>
    </xf>
    <xf numFmtId="0" fontId="3" fillId="33" borderId="0" xfId="0" applyFont="1" applyFill="1" applyBorder="1" applyAlignment="1" applyProtection="1">
      <alignment horizontal="left" vertical="center" wrapText="1"/>
      <protection locked="0"/>
    </xf>
    <xf numFmtId="0" fontId="0" fillId="0" borderId="26" xfId="0" applyBorder="1" applyAlignment="1" applyProtection="1">
      <alignment/>
      <protection locked="0"/>
    </xf>
    <xf numFmtId="164" fontId="2" fillId="0" borderId="26" xfId="0" applyNumberFormat="1" applyFont="1" applyFill="1" applyBorder="1" applyAlignment="1" applyProtection="1">
      <alignment horizontal="center"/>
      <protection/>
    </xf>
    <xf numFmtId="164" fontId="2" fillId="0" borderId="27" xfId="0" applyNumberFormat="1" applyFont="1" applyFill="1" applyBorder="1" applyAlignment="1" applyProtection="1">
      <alignment horizontal="center"/>
      <protection/>
    </xf>
    <xf numFmtId="164" fontId="0" fillId="0" borderId="18" xfId="0" applyNumberFormat="1" applyFill="1" applyBorder="1" applyAlignment="1" applyProtection="1">
      <alignment/>
      <protection/>
    </xf>
    <xf numFmtId="3" fontId="0" fillId="0" borderId="21" xfId="0" applyNumberFormat="1" applyFill="1" applyBorder="1" applyAlignment="1" quotePrefix="1">
      <alignment/>
    </xf>
    <xf numFmtId="3" fontId="2" fillId="0" borderId="21" xfId="0" applyNumberFormat="1" applyFont="1" applyFill="1" applyBorder="1" applyAlignment="1" quotePrefix="1">
      <alignment/>
    </xf>
    <xf numFmtId="0" fontId="0" fillId="0" borderId="28" xfId="0" applyBorder="1" applyAlignment="1">
      <alignment/>
    </xf>
    <xf numFmtId="0" fontId="16" fillId="0" borderId="29" xfId="0" applyFont="1" applyFill="1" applyBorder="1" applyAlignment="1">
      <alignment horizontal="right" vertical="center" wrapText="1"/>
    </xf>
    <xf numFmtId="49" fontId="16" fillId="0" borderId="29" xfId="0" applyNumberFormat="1" applyFont="1" applyFill="1" applyBorder="1" applyAlignment="1">
      <alignment horizontal="right" vertical="center"/>
    </xf>
    <xf numFmtId="0" fontId="0" fillId="0" borderId="19" xfId="0" applyFont="1" applyFill="1" applyBorder="1" applyAlignment="1" applyProtection="1">
      <alignment horizontal="left" vertical="top" wrapText="1"/>
      <protection locked="0"/>
    </xf>
    <xf numFmtId="0" fontId="5" fillId="33" borderId="0" xfId="0" applyFont="1" applyFill="1" applyAlignment="1">
      <alignment/>
    </xf>
    <xf numFmtId="0" fontId="5" fillId="0" borderId="0" xfId="0" applyFont="1" applyAlignment="1">
      <alignment/>
    </xf>
    <xf numFmtId="0" fontId="5" fillId="33" borderId="0" xfId="0" applyFont="1" applyFill="1" applyBorder="1" applyAlignment="1">
      <alignment/>
    </xf>
    <xf numFmtId="0" fontId="6" fillId="0" borderId="0" xfId="0" applyFont="1" applyAlignment="1">
      <alignment/>
    </xf>
    <xf numFmtId="0" fontId="5" fillId="33" borderId="0" xfId="0" applyFont="1" applyFill="1" applyAlignment="1" applyProtection="1">
      <alignment/>
      <protection/>
    </xf>
    <xf numFmtId="0" fontId="6" fillId="0" borderId="0" xfId="0" applyFont="1" applyBorder="1" applyAlignment="1">
      <alignment/>
    </xf>
    <xf numFmtId="0" fontId="0" fillId="33" borderId="0" xfId="0" applyFill="1" applyAlignment="1">
      <alignment horizontal="center"/>
    </xf>
    <xf numFmtId="0" fontId="0" fillId="0" borderId="0" xfId="0" applyAlignment="1">
      <alignment horizontal="center"/>
    </xf>
    <xf numFmtId="0" fontId="7" fillId="0" borderId="0" xfId="0" applyFont="1" applyAlignment="1">
      <alignment horizontal="left" vertical="top" wrapText="1"/>
    </xf>
    <xf numFmtId="0" fontId="6" fillId="0" borderId="18" xfId="0" applyFont="1" applyBorder="1" applyAlignment="1">
      <alignment horizontal="center" vertical="top"/>
    </xf>
    <xf numFmtId="0" fontId="0" fillId="0" borderId="0" xfId="0" applyFont="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0" xfId="0" applyFont="1" applyAlignment="1">
      <alignment vertical="center"/>
    </xf>
    <xf numFmtId="0" fontId="3" fillId="33" borderId="0" xfId="0" applyFont="1" applyFill="1" applyBorder="1" applyAlignment="1" applyProtection="1">
      <alignment horizontal="left" wrapText="1"/>
      <protection locked="0"/>
    </xf>
    <xf numFmtId="0" fontId="0" fillId="0" borderId="0" xfId="0" applyBorder="1" applyAlignment="1">
      <alignment horizontal="left" wrapText="1"/>
    </xf>
    <xf numFmtId="0" fontId="22" fillId="0" borderId="0" xfId="0" applyFont="1" applyAlignment="1">
      <alignment horizontal="center" wrapText="1"/>
    </xf>
    <xf numFmtId="0" fontId="23" fillId="0" borderId="0" xfId="0" applyFont="1" applyAlignment="1">
      <alignment horizontal="left" vertical="top" wrapText="1"/>
    </xf>
    <xf numFmtId="0" fontId="23" fillId="0" borderId="0" xfId="0" applyFont="1" applyAlignment="1">
      <alignment/>
    </xf>
    <xf numFmtId="0" fontId="7" fillId="0" borderId="0" xfId="0" applyFont="1" applyAlignment="1">
      <alignment/>
    </xf>
    <xf numFmtId="164" fontId="2" fillId="0" borderId="24" xfId="0" applyNumberFormat="1" applyFont="1" applyFill="1" applyBorder="1" applyAlignment="1" applyProtection="1">
      <alignment horizontal="center"/>
      <protection/>
    </xf>
    <xf numFmtId="0" fontId="5" fillId="0" borderId="0" xfId="0" applyFont="1" applyFill="1" applyAlignment="1">
      <alignment/>
    </xf>
    <xf numFmtId="164" fontId="6" fillId="0" borderId="0" xfId="0" applyNumberFormat="1" applyFont="1" applyFill="1" applyBorder="1" applyAlignment="1" applyProtection="1">
      <alignment horizontal="center"/>
      <protection/>
    </xf>
    <xf numFmtId="0" fontId="6" fillId="0" borderId="0" xfId="0" applyFont="1" applyFill="1" applyAlignment="1">
      <alignment/>
    </xf>
    <xf numFmtId="0" fontId="0" fillId="0" borderId="0" xfId="0" applyFont="1" applyFill="1" applyBorder="1" applyAlignment="1" applyProtection="1">
      <alignment horizontal="center"/>
      <protection/>
    </xf>
    <xf numFmtId="0" fontId="0" fillId="0" borderId="26"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30" xfId="0" applyBorder="1" applyAlignment="1" applyProtection="1">
      <alignment horizontal="left" vertical="top"/>
      <protection/>
    </xf>
    <xf numFmtId="0" fontId="5" fillId="0" borderId="0" xfId="0" applyFont="1" applyFill="1" applyBorder="1" applyAlignment="1">
      <alignment/>
    </xf>
    <xf numFmtId="0" fontId="0" fillId="32" borderId="10" xfId="0" applyFill="1" applyBorder="1" applyAlignment="1" applyProtection="1">
      <alignment horizontal="center"/>
      <protection locked="0"/>
    </xf>
    <xf numFmtId="0" fontId="4" fillId="32" borderId="10" xfId="0" applyFont="1" applyFill="1" applyBorder="1" applyAlignment="1" applyProtection="1">
      <alignment horizontal="center" vertical="center" wrapText="1"/>
      <protection locked="0"/>
    </xf>
    <xf numFmtId="0" fontId="4" fillId="32" borderId="10" xfId="0" applyFont="1" applyFill="1" applyBorder="1" applyAlignment="1" applyProtection="1">
      <alignment horizontal="left" vertical="center"/>
      <protection locked="0"/>
    </xf>
    <xf numFmtId="0" fontId="4" fillId="32" borderId="22" xfId="0" applyFont="1" applyFill="1" applyBorder="1" applyAlignment="1" applyProtection="1">
      <alignment horizontal="center" vertical="center" wrapText="1"/>
      <protection locked="0"/>
    </xf>
    <xf numFmtId="0" fontId="4" fillId="32" borderId="22" xfId="0" applyFont="1" applyFill="1" applyBorder="1" applyAlignment="1" applyProtection="1">
      <alignment horizontal="left" vertical="center"/>
      <protection locked="0"/>
    </xf>
    <xf numFmtId="0" fontId="4" fillId="32" borderId="12" xfId="0" applyFont="1" applyFill="1" applyBorder="1" applyAlignment="1" applyProtection="1">
      <alignment horizontal="center" vertical="center" wrapText="1"/>
      <protection locked="0"/>
    </xf>
    <xf numFmtId="0" fontId="4" fillId="32" borderId="12" xfId="0" applyFont="1" applyFill="1" applyBorder="1" applyAlignment="1" applyProtection="1">
      <alignment horizontal="left" vertical="center"/>
      <protection locked="0"/>
    </xf>
    <xf numFmtId="164" fontId="0" fillId="0" borderId="10" xfId="0" applyNumberFormat="1" applyFill="1" applyBorder="1" applyAlignment="1" applyProtection="1">
      <alignment horizontal="center"/>
      <protection/>
    </xf>
    <xf numFmtId="164" fontId="2" fillId="0" borderId="13" xfId="0" applyNumberFormat="1" applyFont="1" applyFill="1" applyBorder="1" applyAlignment="1" applyProtection="1">
      <alignment horizontal="center"/>
      <protection/>
    </xf>
    <xf numFmtId="1" fontId="2" fillId="0" borderId="31" xfId="0" applyNumberFormat="1" applyFont="1" applyFill="1" applyBorder="1" applyAlignment="1" applyProtection="1">
      <alignment horizontal="center"/>
      <protection/>
    </xf>
    <xf numFmtId="10" fontId="2" fillId="0" borderId="32" xfId="0" applyNumberFormat="1" applyFont="1" applyFill="1" applyBorder="1" applyAlignment="1" applyProtection="1">
      <alignment horizontal="center"/>
      <protection/>
    </xf>
    <xf numFmtId="10" fontId="2" fillId="0" borderId="33" xfId="0" applyNumberFormat="1" applyFont="1" applyFill="1" applyBorder="1" applyAlignment="1" applyProtection="1">
      <alignment horizontal="center"/>
      <protection/>
    </xf>
    <xf numFmtId="14" fontId="2" fillId="32" borderId="20" xfId="0" applyNumberFormat="1" applyFont="1" applyFill="1" applyBorder="1" applyAlignment="1" applyProtection="1">
      <alignment horizontal="left" wrapText="1"/>
      <protection locked="0"/>
    </xf>
    <xf numFmtId="0" fontId="0" fillId="32" borderId="10" xfId="0" applyFont="1" applyFill="1" applyBorder="1" applyAlignment="1" applyProtection="1">
      <alignment horizontal="center"/>
      <protection locked="0"/>
    </xf>
    <xf numFmtId="169" fontId="0" fillId="32" borderId="10" xfId="0" applyNumberFormat="1" applyFont="1" applyFill="1" applyBorder="1" applyAlignment="1" applyProtection="1">
      <alignment horizontal="center"/>
      <protection locked="0"/>
    </xf>
    <xf numFmtId="1" fontId="0" fillId="32" borderId="10" xfId="0" applyNumberForma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164" fontId="0" fillId="0" borderId="10" xfId="0" applyNumberFormat="1" applyFill="1" applyBorder="1" applyAlignment="1" applyProtection="1">
      <alignment horizontal="center" vertical="center"/>
      <protection/>
    </xf>
    <xf numFmtId="164" fontId="2" fillId="0" borderId="3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0" fillId="0" borderId="21" xfId="0" applyFill="1" applyBorder="1" applyAlignment="1" applyProtection="1">
      <alignment horizontal="left"/>
      <protection/>
    </xf>
    <xf numFmtId="10" fontId="0" fillId="32" borderId="10" xfId="0" applyNumberFormat="1" applyFill="1" applyBorder="1" applyAlignment="1" applyProtection="1">
      <alignment horizontal="center"/>
      <protection locked="0"/>
    </xf>
    <xf numFmtId="164" fontId="0" fillId="32" borderId="10" xfId="0" applyNumberFormat="1" applyFill="1" applyBorder="1" applyAlignment="1" applyProtection="1">
      <alignment horizontal="center" vertical="center"/>
      <protection locked="0"/>
    </xf>
    <xf numFmtId="164" fontId="0" fillId="32" borderId="11" xfId="0" applyNumberFormat="1" applyFill="1" applyBorder="1" applyAlignment="1" applyProtection="1">
      <alignment horizontal="center" vertical="center"/>
      <protection locked="0"/>
    </xf>
    <xf numFmtId="164" fontId="0" fillId="32" borderId="10" xfId="0" applyNumberFormat="1" applyFill="1" applyBorder="1" applyAlignment="1" applyProtection="1">
      <alignment vertical="center"/>
      <protection locked="0"/>
    </xf>
    <xf numFmtId="164"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2" fillId="33" borderId="0" xfId="0" applyFont="1" applyFill="1" applyBorder="1" applyAlignment="1" applyProtection="1">
      <alignment/>
      <protection locked="0"/>
    </xf>
    <xf numFmtId="0" fontId="6" fillId="0" borderId="35" xfId="0" applyFont="1" applyFill="1" applyBorder="1" applyAlignment="1" applyProtection="1">
      <alignment horizontal="center" vertical="center" wrapText="1"/>
      <protection/>
    </xf>
    <xf numFmtId="0" fontId="6" fillId="0" borderId="35" xfId="0" applyFont="1" applyFill="1" applyBorder="1" applyAlignment="1">
      <alignment horizontal="center" vertical="center" wrapText="1"/>
    </xf>
    <xf numFmtId="164" fontId="0" fillId="0" borderId="0" xfId="0" applyNumberFormat="1" applyFill="1" applyBorder="1" applyAlignment="1" applyProtection="1">
      <alignment horizontal="center"/>
      <protection/>
    </xf>
    <xf numFmtId="0" fontId="2" fillId="33" borderId="0" xfId="0" applyFont="1" applyFill="1" applyAlignment="1" applyProtection="1">
      <alignment horizontal="right"/>
      <protection/>
    </xf>
    <xf numFmtId="0" fontId="0" fillId="33" borderId="0" xfId="0" applyFont="1" applyFill="1" applyBorder="1" applyAlignment="1" applyProtection="1">
      <alignment horizontal="left"/>
      <protection/>
    </xf>
    <xf numFmtId="0" fontId="0" fillId="33" borderId="0" xfId="0" applyFill="1" applyAlignment="1" applyProtection="1">
      <alignment horizontal="center" vertical="center" wrapText="1"/>
      <protection/>
    </xf>
    <xf numFmtId="0" fontId="0" fillId="0" borderId="16" xfId="0" applyBorder="1" applyAlignment="1" applyProtection="1">
      <alignment horizontal="center"/>
      <protection locked="0"/>
    </xf>
    <xf numFmtId="0" fontId="2" fillId="0" borderId="0" xfId="0" applyFont="1" applyFill="1" applyBorder="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Border="1" applyAlignment="1" applyProtection="1">
      <alignment horizontal="center"/>
      <protection/>
    </xf>
    <xf numFmtId="0" fontId="0" fillId="0" borderId="34" xfId="0"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2" fillId="33" borderId="0" xfId="0" applyFont="1" applyFill="1" applyBorder="1" applyAlignment="1" applyProtection="1">
      <alignment wrapText="1"/>
      <protection/>
    </xf>
    <xf numFmtId="0" fontId="0" fillId="0" borderId="0" xfId="0" applyFill="1" applyAlignment="1" applyProtection="1">
      <alignment wrapText="1"/>
      <protection/>
    </xf>
    <xf numFmtId="0" fontId="5" fillId="33" borderId="0" xfId="0"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32" borderId="34" xfId="0"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0" fontId="21" fillId="33" borderId="0" xfId="0" applyFont="1" applyFill="1" applyAlignment="1" applyProtection="1">
      <alignment vertical="center"/>
      <protection/>
    </xf>
    <xf numFmtId="0" fontId="5" fillId="0" borderId="0" xfId="0" applyFont="1" applyAlignment="1">
      <alignment vertical="center"/>
    </xf>
    <xf numFmtId="0" fontId="2" fillId="33" borderId="0" xfId="0" applyFont="1" applyFill="1" applyAlignment="1">
      <alignment horizontal="right" vertical="center"/>
    </xf>
    <xf numFmtId="0" fontId="0" fillId="33" borderId="0" xfId="0" applyFill="1" applyBorder="1" applyAlignment="1">
      <alignment vertical="center"/>
    </xf>
    <xf numFmtId="0" fontId="0" fillId="0" borderId="0" xfId="0" applyAlignment="1">
      <alignment vertical="center"/>
    </xf>
    <xf numFmtId="0" fontId="0" fillId="33" borderId="0" xfId="0" applyFill="1" applyBorder="1" applyAlignment="1">
      <alignment horizontal="left" vertical="center"/>
    </xf>
    <xf numFmtId="0" fontId="2" fillId="33" borderId="0" xfId="0" applyFont="1" applyFill="1" applyAlignment="1" applyProtection="1">
      <alignment horizontal="right" vertical="center"/>
      <protection/>
    </xf>
    <xf numFmtId="0" fontId="2" fillId="33" borderId="0" xfId="0" applyFont="1" applyFill="1" applyAlignment="1" applyProtection="1">
      <alignment horizontal="left" vertical="center"/>
      <protection/>
    </xf>
    <xf numFmtId="0" fontId="0" fillId="0" borderId="0" xfId="0" applyFill="1" applyAlignment="1" applyProtection="1">
      <alignment vertical="center"/>
      <protection locked="0"/>
    </xf>
    <xf numFmtId="0" fontId="2" fillId="33" borderId="0" xfId="0" applyFont="1" applyFill="1" applyAlignment="1" applyProtection="1">
      <alignment vertical="center"/>
      <protection/>
    </xf>
    <xf numFmtId="0" fontId="0" fillId="0" borderId="0" xfId="0" applyAlignment="1" applyProtection="1">
      <alignment vertical="center"/>
      <protection locked="0"/>
    </xf>
    <xf numFmtId="14" fontId="6" fillId="32" borderId="11"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lignment vertical="center"/>
    </xf>
    <xf numFmtId="164" fontId="0" fillId="0" borderId="19" xfId="0" applyNumberFormat="1" applyFill="1" applyBorder="1" applyAlignment="1" applyProtection="1">
      <alignment/>
      <protection/>
    </xf>
    <xf numFmtId="179" fontId="0" fillId="34" borderId="20" xfId="0" applyNumberFormat="1" applyFont="1" applyFill="1" applyBorder="1" applyAlignment="1" applyProtection="1">
      <alignment horizontal="center" vertical="center" wrapText="1"/>
      <protection locked="0"/>
    </xf>
    <xf numFmtId="0" fontId="6" fillId="33" borderId="23" xfId="0" applyFont="1" applyFill="1" applyBorder="1" applyAlignment="1" applyProtection="1">
      <alignment/>
      <protection/>
    </xf>
    <xf numFmtId="0" fontId="0" fillId="33" borderId="26" xfId="0" applyFont="1" applyFill="1" applyBorder="1" applyAlignment="1" applyProtection="1">
      <alignment/>
      <protection/>
    </xf>
    <xf numFmtId="0" fontId="0" fillId="33" borderId="27" xfId="0" applyFont="1" applyFill="1" applyBorder="1" applyAlignment="1" applyProtection="1">
      <alignment horizontal="center"/>
      <protection/>
    </xf>
    <xf numFmtId="0" fontId="0" fillId="0" borderId="17" xfId="0" applyBorder="1" applyAlignment="1" applyProtection="1">
      <alignment/>
      <protection/>
    </xf>
    <xf numFmtId="0" fontId="6" fillId="33" borderId="0" xfId="0" applyFont="1" applyFill="1" applyBorder="1" applyAlignment="1" applyProtection="1">
      <alignment horizontal="left" vertical="center"/>
      <protection/>
    </xf>
    <xf numFmtId="0" fontId="0" fillId="33" borderId="0" xfId="0" applyFont="1" applyFill="1" applyBorder="1" applyAlignment="1" applyProtection="1">
      <alignment/>
      <protection/>
    </xf>
    <xf numFmtId="0" fontId="0" fillId="33" borderId="18" xfId="0" applyFont="1" applyFill="1" applyBorder="1" applyAlignment="1" applyProtection="1">
      <alignment horizontal="center"/>
      <protection/>
    </xf>
    <xf numFmtId="0" fontId="2" fillId="33" borderId="0" xfId="0" applyFont="1" applyFill="1" applyBorder="1" applyAlignment="1" applyProtection="1">
      <alignment horizontal="left" vertical="center"/>
      <protection/>
    </xf>
    <xf numFmtId="0" fontId="0" fillId="33" borderId="17" xfId="0" applyFont="1" applyFill="1" applyBorder="1" applyAlignment="1" applyProtection="1">
      <alignment horizontal="left"/>
      <protection/>
    </xf>
    <xf numFmtId="0" fontId="0" fillId="0" borderId="0" xfId="0"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26" xfId="0" applyBorder="1" applyAlignment="1" applyProtection="1">
      <alignment/>
      <protection/>
    </xf>
    <xf numFmtId="0" fontId="0" fillId="0" borderId="0" xfId="0" applyBorder="1" applyAlignment="1" applyProtection="1">
      <alignment/>
      <protection/>
    </xf>
    <xf numFmtId="0" fontId="7" fillId="0" borderId="0" xfId="0" applyFont="1" applyFill="1" applyBorder="1" applyAlignment="1" applyProtection="1">
      <alignment horizontal="center" wrapText="1"/>
      <protection/>
    </xf>
    <xf numFmtId="0" fontId="0" fillId="0" borderId="18" xfId="0" applyFill="1" applyBorder="1" applyAlignment="1" applyProtection="1">
      <alignment/>
      <protection/>
    </xf>
    <xf numFmtId="0" fontId="0" fillId="0" borderId="0" xfId="0"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0" fillId="0" borderId="18" xfId="0" applyFill="1" applyBorder="1" applyAlignment="1" applyProtection="1">
      <alignment vertical="center"/>
      <protection/>
    </xf>
    <xf numFmtId="0" fontId="2"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0" fontId="0" fillId="33" borderId="37" xfId="0" applyFont="1" applyFill="1" applyBorder="1" applyAlignment="1" applyProtection="1">
      <alignment horizontal="right"/>
      <protection/>
    </xf>
    <xf numFmtId="0" fontId="0" fillId="0" borderId="21" xfId="0" applyBorder="1" applyAlignment="1" applyProtection="1">
      <alignment/>
      <protection/>
    </xf>
    <xf numFmtId="0" fontId="0" fillId="0" borderId="21" xfId="0" applyBorder="1" applyAlignment="1" applyProtection="1">
      <alignment/>
      <protection/>
    </xf>
    <xf numFmtId="0" fontId="2" fillId="0" borderId="21" xfId="0" applyFont="1" applyFill="1" applyBorder="1" applyAlignment="1" applyProtection="1">
      <alignment horizontal="center"/>
      <protection/>
    </xf>
    <xf numFmtId="164" fontId="0" fillId="0" borderId="21" xfId="0" applyNumberFormat="1" applyFont="1" applyFill="1" applyBorder="1" applyAlignment="1" applyProtection="1">
      <alignment horizontal="center"/>
      <protection/>
    </xf>
    <xf numFmtId="0" fontId="0" fillId="0" borderId="20" xfId="0" applyFill="1" applyBorder="1" applyAlignment="1" applyProtection="1">
      <alignment/>
      <protection/>
    </xf>
    <xf numFmtId="0" fontId="6" fillId="0" borderId="17" xfId="0" applyFont="1" applyFill="1"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18" xfId="0" applyBorder="1" applyAlignment="1" applyProtection="1">
      <alignment vertical="top" wrapText="1"/>
      <protection/>
    </xf>
    <xf numFmtId="0" fontId="6" fillId="0" borderId="17"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Font="1" applyFill="1" applyBorder="1" applyAlignment="1" applyProtection="1">
      <alignment horizontal="right" vertical="center"/>
      <protection/>
    </xf>
    <xf numFmtId="164" fontId="0" fillId="0" borderId="0" xfId="0" applyNumberFormat="1" applyFill="1" applyBorder="1" applyAlignment="1" applyProtection="1">
      <alignment vertical="center" wrapText="1"/>
      <protection/>
    </xf>
    <xf numFmtId="0" fontId="10" fillId="0" borderId="0" xfId="0" applyFont="1" applyFill="1" applyBorder="1" applyAlignment="1" applyProtection="1">
      <alignment horizontal="right" vertical="center" wrapText="1"/>
      <protection/>
    </xf>
    <xf numFmtId="0" fontId="0" fillId="0" borderId="17" xfId="0" applyBorder="1" applyAlignment="1" applyProtection="1">
      <alignment horizontal="right" vertical="center" wrapText="1"/>
      <protection/>
    </xf>
    <xf numFmtId="0" fontId="0" fillId="0" borderId="0" xfId="0" applyFill="1" applyBorder="1" applyAlignment="1" applyProtection="1">
      <alignment vertical="center" wrapText="1"/>
      <protection/>
    </xf>
    <xf numFmtId="0" fontId="15" fillId="0" borderId="0" xfId="0" applyFont="1" applyFill="1" applyBorder="1" applyAlignment="1" applyProtection="1">
      <alignment vertical="center"/>
      <protection/>
    </xf>
    <xf numFmtId="0" fontId="10" fillId="0" borderId="0" xfId="0" applyFont="1" applyFill="1" applyBorder="1" applyAlignment="1" applyProtection="1">
      <alignment vertical="center" wrapText="1"/>
      <protection/>
    </xf>
    <xf numFmtId="14" fontId="0" fillId="0" borderId="0" xfId="0" applyNumberFormat="1" applyFill="1" applyBorder="1" applyAlignment="1" applyProtection="1">
      <alignment vertical="center" wrapText="1"/>
      <protection/>
    </xf>
    <xf numFmtId="0" fontId="0" fillId="0" borderId="18" xfId="0" applyBorder="1" applyAlignment="1" applyProtection="1">
      <alignment/>
      <protection/>
    </xf>
    <xf numFmtId="0" fontId="6" fillId="0" borderId="17" xfId="0" applyFont="1" applyFill="1" applyBorder="1" applyAlignment="1" applyProtection="1">
      <alignment horizontal="center"/>
      <protection/>
    </xf>
    <xf numFmtId="0" fontId="6" fillId="0" borderId="0" xfId="0" applyFont="1" applyBorder="1" applyAlignment="1" applyProtection="1">
      <alignment horizontal="left"/>
      <protection/>
    </xf>
    <xf numFmtId="164" fontId="0" fillId="0" borderId="18" xfId="0" applyNumberFormat="1" applyFill="1" applyBorder="1" applyAlignment="1" applyProtection="1">
      <alignment horizontal="center"/>
      <protection/>
    </xf>
    <xf numFmtId="49" fontId="16" fillId="0" borderId="17" xfId="0" applyNumberFormat="1" applyFont="1" applyFill="1" applyBorder="1" applyAlignment="1" applyProtection="1">
      <alignment horizontal="right" vertical="center"/>
      <protection/>
    </xf>
    <xf numFmtId="164" fontId="0" fillId="0" borderId="0" xfId="0" applyNumberFormat="1" applyFill="1" applyBorder="1" applyAlignment="1" applyProtection="1" quotePrefix="1">
      <alignment/>
      <protection/>
    </xf>
    <xf numFmtId="0" fontId="0" fillId="0" borderId="17" xfId="0" applyFill="1" applyBorder="1" applyAlignment="1" applyProtection="1">
      <alignment/>
      <protection/>
    </xf>
    <xf numFmtId="0" fontId="0" fillId="0" borderId="17" xfId="0" applyFill="1" applyBorder="1" applyAlignment="1" applyProtection="1">
      <alignment horizontal="center"/>
      <protection/>
    </xf>
    <xf numFmtId="0" fontId="24" fillId="0" borderId="17" xfId="0" applyFont="1" applyFill="1" applyBorder="1" applyAlignment="1" applyProtection="1">
      <alignment horizontal="center"/>
      <protection/>
    </xf>
    <xf numFmtId="0" fontId="13" fillId="0" borderId="17" xfId="0" applyFont="1" applyFill="1" applyBorder="1" applyAlignment="1" applyProtection="1">
      <alignment horizontal="right" vertical="center" wrapText="1"/>
      <protection/>
    </xf>
    <xf numFmtId="0" fontId="5" fillId="0" borderId="17"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5" fillId="0" borderId="0" xfId="0" applyFont="1" applyFill="1" applyBorder="1" applyAlignment="1" applyProtection="1">
      <alignment/>
      <protection/>
    </xf>
    <xf numFmtId="0" fontId="0" fillId="0" borderId="21" xfId="0" applyBorder="1" applyAlignment="1" applyProtection="1">
      <alignment horizontal="left"/>
      <protection/>
    </xf>
    <xf numFmtId="164" fontId="0" fillId="0" borderId="21" xfId="0" applyNumberFormat="1" applyFill="1" applyBorder="1" applyAlignment="1" applyProtection="1">
      <alignment horizontal="center"/>
      <protection/>
    </xf>
    <xf numFmtId="0" fontId="2" fillId="0" borderId="18" xfId="0" applyFont="1" applyBorder="1" applyAlignment="1" applyProtection="1">
      <alignment horizontal="center" vertical="top"/>
      <protection/>
    </xf>
    <xf numFmtId="0" fontId="5" fillId="0" borderId="18" xfId="0" applyFont="1" applyFill="1" applyBorder="1" applyAlignment="1" applyProtection="1">
      <alignment/>
      <protection/>
    </xf>
    <xf numFmtId="0" fontId="0" fillId="0" borderId="18" xfId="0" applyFill="1" applyBorder="1" applyAlignment="1" applyProtection="1">
      <alignment/>
      <protection/>
    </xf>
    <xf numFmtId="164" fontId="0" fillId="0" borderId="20" xfId="0" applyNumberFormat="1"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38" xfId="0" applyBorder="1" applyAlignment="1">
      <alignment/>
    </xf>
    <xf numFmtId="49" fontId="16" fillId="0" borderId="37" xfId="0" applyNumberFormat="1" applyFont="1" applyFill="1" applyBorder="1" applyAlignment="1">
      <alignment horizontal="right" vertical="center"/>
    </xf>
    <xf numFmtId="0" fontId="24" fillId="0" borderId="0" xfId="0" applyFont="1" applyBorder="1" applyAlignment="1" applyProtection="1">
      <alignment/>
      <protection/>
    </xf>
    <xf numFmtId="0" fontId="5" fillId="0" borderId="0" xfId="0" applyFont="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2" fillId="0" borderId="17" xfId="0" applyFont="1" applyBorder="1" applyAlignment="1">
      <alignment horizontal="right" vertical="center" wrapText="1" indent="1"/>
    </xf>
    <xf numFmtId="0" fontId="2" fillId="0" borderId="0" xfId="57" applyFont="1" applyFill="1" applyAlignment="1" applyProtection="1">
      <alignment vertical="center"/>
      <protection/>
    </xf>
    <xf numFmtId="0" fontId="2" fillId="0" borderId="0" xfId="57" applyFont="1" applyFill="1" applyAlignment="1" applyProtection="1">
      <alignment horizontal="center" vertical="center"/>
      <protection/>
    </xf>
    <xf numFmtId="0" fontId="2" fillId="0" borderId="0" xfId="42" applyNumberFormat="1" applyFont="1" applyFill="1" applyAlignment="1" applyProtection="1">
      <alignment horizontal="center" vertical="center"/>
      <protection/>
    </xf>
    <xf numFmtId="0" fontId="0" fillId="0" borderId="0" xfId="57">
      <alignment/>
      <protection/>
    </xf>
    <xf numFmtId="0" fontId="0" fillId="0" borderId="0" xfId="57" applyFont="1" applyFill="1" applyAlignment="1" applyProtection="1">
      <alignment horizontal="center" vertical="center"/>
      <protection/>
    </xf>
    <xf numFmtId="37" fontId="0" fillId="0" borderId="0" xfId="42" applyNumberFormat="1" applyFont="1" applyAlignment="1" applyProtection="1">
      <alignment horizontal="center" vertical="center"/>
      <protection/>
    </xf>
    <xf numFmtId="0" fontId="23" fillId="0" borderId="0" xfId="57" applyFont="1">
      <alignment/>
      <protection/>
    </xf>
    <xf numFmtId="3" fontId="0" fillId="0" borderId="0" xfId="57" applyNumberFormat="1">
      <alignment/>
      <protection/>
    </xf>
    <xf numFmtId="0" fontId="25" fillId="0" borderId="0" xfId="58" applyFont="1" applyFill="1" applyAlignment="1">
      <alignment vertical="center"/>
      <protection/>
    </xf>
    <xf numFmtId="0" fontId="0" fillId="0" borderId="0" xfId="57" applyFont="1" applyAlignment="1">
      <alignment horizontal="center" vertical="center"/>
      <protection/>
    </xf>
    <xf numFmtId="0" fontId="0" fillId="0" borderId="0" xfId="57" applyFont="1" applyAlignment="1">
      <alignment vertical="center"/>
      <protection/>
    </xf>
    <xf numFmtId="0" fontId="23" fillId="0" borderId="0" xfId="57" applyFont="1" applyAlignment="1">
      <alignment vertical="center"/>
      <protection/>
    </xf>
    <xf numFmtId="0" fontId="0" fillId="32" borderId="10" xfId="0" applyFill="1" applyBorder="1" applyAlignment="1" applyProtection="1">
      <alignment horizontal="center" vertical="center"/>
      <protection locked="0"/>
    </xf>
    <xf numFmtId="10" fontId="0" fillId="0" borderId="10" xfId="0" applyNumberFormat="1" applyFill="1" applyBorder="1" applyAlignment="1" applyProtection="1">
      <alignment horizontal="center" vertical="center"/>
      <protection/>
    </xf>
    <xf numFmtId="0" fontId="3" fillId="32" borderId="10"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64" fontId="0" fillId="32" borderId="22" xfId="0" applyNumberFormat="1" applyFill="1" applyBorder="1" applyAlignment="1" applyProtection="1">
      <alignment horizontal="center" vertical="center"/>
      <protection locked="0"/>
    </xf>
    <xf numFmtId="0" fontId="0" fillId="32" borderId="22" xfId="0" applyFill="1" applyBorder="1" applyAlignment="1" applyProtection="1">
      <alignment horizontal="center" vertical="center"/>
      <protection locked="0"/>
    </xf>
    <xf numFmtId="0" fontId="3" fillId="32" borderId="22" xfId="0" applyNumberFormat="1" applyFont="1" applyFill="1" applyBorder="1" applyAlignment="1" applyProtection="1">
      <alignment horizontal="center" vertical="center" wrapText="1"/>
      <protection locked="0"/>
    </xf>
    <xf numFmtId="0" fontId="0" fillId="0" borderId="10" xfId="0" applyBorder="1" applyAlignment="1" applyProtection="1">
      <alignment vertical="center"/>
      <protection locked="0"/>
    </xf>
    <xf numFmtId="164" fontId="0" fillId="32" borderId="12" xfId="0" applyNumberFormat="1" applyFill="1" applyBorder="1" applyAlignment="1" applyProtection="1">
      <alignment horizontal="center" vertical="center"/>
      <protection locked="0"/>
    </xf>
    <xf numFmtId="0" fontId="0" fillId="32" borderId="12" xfId="0" applyFill="1" applyBorder="1" applyAlignment="1" applyProtection="1">
      <alignment horizontal="center" vertical="center"/>
      <protection locked="0"/>
    </xf>
    <xf numFmtId="0" fontId="3" fillId="32" borderId="12" xfId="0" applyNumberFormat="1" applyFont="1" applyFill="1" applyBorder="1" applyAlignment="1" applyProtection="1">
      <alignment horizontal="center" vertical="center" wrapText="1"/>
      <protection locked="0"/>
    </xf>
    <xf numFmtId="164" fontId="0" fillId="0" borderId="34" xfId="0" applyNumberFormat="1" applyFill="1" applyBorder="1" applyAlignment="1" applyProtection="1">
      <alignment horizontal="center" vertical="center"/>
      <protection/>
    </xf>
    <xf numFmtId="0" fontId="0" fillId="32" borderId="21" xfId="0" applyFill="1" applyBorder="1" applyAlignment="1" applyProtection="1">
      <alignment horizontal="left" vertical="center"/>
      <protection locked="0"/>
    </xf>
    <xf numFmtId="164" fontId="0" fillId="32" borderId="34" xfId="0" applyNumberFormat="1" applyFill="1" applyBorder="1" applyAlignment="1" applyProtection="1">
      <alignment horizontal="center" vertical="center"/>
      <protection locked="0"/>
    </xf>
    <xf numFmtId="10" fontId="0" fillId="0" borderId="34" xfId="0" applyNumberFormat="1" applyFill="1" applyBorder="1" applyAlignment="1" applyProtection="1">
      <alignment horizontal="center" vertical="center"/>
      <protection/>
    </xf>
    <xf numFmtId="0" fontId="6" fillId="33" borderId="0" xfId="0" applyFont="1" applyFill="1" applyAlignment="1" applyProtection="1">
      <alignment horizontal="right" vertical="center"/>
      <protection/>
    </xf>
    <xf numFmtId="0" fontId="67" fillId="0" borderId="0" xfId="0" applyFont="1" applyAlignment="1" applyProtection="1">
      <alignment horizontal="center" vertical="center"/>
      <protection/>
    </xf>
    <xf numFmtId="0" fontId="68" fillId="33" borderId="0" xfId="0" applyFont="1" applyFill="1" applyAlignment="1">
      <alignment horizontal="center" vertical="center" wrapText="1"/>
    </xf>
    <xf numFmtId="0" fontId="67" fillId="33" borderId="0" xfId="0" applyFont="1" applyFill="1" applyAlignment="1" applyProtection="1">
      <alignment horizontal="center" vertical="center"/>
      <protection/>
    </xf>
    <xf numFmtId="0" fontId="6" fillId="0" borderId="39" xfId="0" applyFont="1" applyFill="1" applyBorder="1" applyAlignment="1" applyProtection="1">
      <alignment horizontal="center" vertical="center"/>
      <protection locked="0"/>
    </xf>
    <xf numFmtId="3" fontId="0" fillId="0" borderId="10" xfId="0" applyNumberFormat="1" applyFill="1" applyBorder="1" applyAlignment="1" applyProtection="1" quotePrefix="1">
      <alignment horizontal="center" vertical="center"/>
      <protection locked="0"/>
    </xf>
    <xf numFmtId="0" fontId="0" fillId="33" borderId="0" xfId="0" applyFont="1" applyFill="1" applyAlignment="1" applyProtection="1">
      <alignment vertical="center"/>
      <protection/>
    </xf>
    <xf numFmtId="0" fontId="0" fillId="0" borderId="0" xfId="0" applyFont="1" applyAlignment="1" applyProtection="1">
      <alignment vertical="center"/>
      <protection locked="0"/>
    </xf>
    <xf numFmtId="10" fontId="0" fillId="32" borderId="21" xfId="0" applyNumberFormat="1" applyFont="1" applyFill="1" applyBorder="1" applyAlignment="1" applyProtection="1">
      <alignment horizontal="center" vertical="center"/>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wrapText="1"/>
    </xf>
    <xf numFmtId="0" fontId="67" fillId="0" borderId="0" xfId="0" applyFont="1" applyAlignment="1">
      <alignment/>
    </xf>
    <xf numFmtId="0" fontId="0" fillId="0" borderId="0" xfId="0" applyFont="1" applyAlignment="1">
      <alignment horizontal="center" vertical="top" wrapText="1"/>
    </xf>
    <xf numFmtId="0" fontId="2" fillId="0" borderId="0" xfId="0" applyFont="1" applyAlignment="1">
      <alignment/>
    </xf>
    <xf numFmtId="0" fontId="0" fillId="0" borderId="0" xfId="0" applyFont="1" applyAlignment="1">
      <alignment/>
    </xf>
    <xf numFmtId="0" fontId="0"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vertical="top" wrapText="1"/>
    </xf>
    <xf numFmtId="0" fontId="20"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justify" wrapText="1"/>
    </xf>
    <xf numFmtId="0" fontId="6" fillId="0" borderId="0" xfId="0" applyFont="1" applyAlignment="1">
      <alignment horizontal="center" wrapText="1"/>
    </xf>
    <xf numFmtId="0" fontId="6" fillId="33" borderId="17" xfId="0" applyFont="1" applyFill="1"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0" fillId="34" borderId="41" xfId="0" applyFont="1" applyFill="1" applyBorder="1" applyAlignment="1" applyProtection="1">
      <alignment horizontal="left" vertical="top" wrapText="1"/>
      <protection locked="0"/>
    </xf>
    <xf numFmtId="0" fontId="0" fillId="34" borderId="28" xfId="0" applyFill="1" applyBorder="1" applyAlignment="1" applyProtection="1">
      <alignment horizontal="left" vertical="top" wrapText="1"/>
      <protection locked="0"/>
    </xf>
    <xf numFmtId="0" fontId="0" fillId="34" borderId="42"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43"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17" fillId="0" borderId="0" xfId="53"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32" borderId="30" xfId="0" applyFont="1" applyFill="1" applyBorder="1" applyAlignment="1" applyProtection="1">
      <alignment vertical="center" wrapText="1"/>
      <protection locked="0"/>
    </xf>
    <xf numFmtId="0" fontId="0" fillId="32" borderId="11" xfId="0" applyFill="1" applyBorder="1" applyAlignment="1" applyProtection="1">
      <alignment vertical="center"/>
      <protection locked="0"/>
    </xf>
    <xf numFmtId="0" fontId="2" fillId="0" borderId="26" xfId="0" applyFont="1" applyBorder="1" applyAlignment="1">
      <alignment horizontal="center" vertical="top"/>
    </xf>
    <xf numFmtId="0" fontId="0" fillId="0" borderId="26" xfId="0" applyBorder="1" applyAlignment="1">
      <alignment horizontal="center"/>
    </xf>
    <xf numFmtId="0" fontId="0" fillId="0" borderId="0" xfId="0" applyBorder="1" applyAlignment="1" applyProtection="1">
      <alignment vertical="center" wrapText="1"/>
      <protection/>
    </xf>
    <xf numFmtId="0" fontId="0" fillId="0" borderId="18" xfId="0" applyBorder="1" applyAlignment="1" applyProtection="1">
      <alignment vertical="center" wrapText="1"/>
      <protection/>
    </xf>
    <xf numFmtId="0" fontId="6" fillId="33" borderId="23" xfId="0" applyFont="1" applyFill="1" applyBorder="1" applyAlignment="1">
      <alignment horizontal="center"/>
    </xf>
    <xf numFmtId="0" fontId="6" fillId="33" borderId="26" xfId="0" applyFont="1" applyFill="1" applyBorder="1" applyAlignment="1">
      <alignment horizontal="center"/>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vertical="center"/>
      <protection/>
    </xf>
    <xf numFmtId="0" fontId="5" fillId="32" borderId="21" xfId="0" applyFont="1" applyFill="1" applyBorder="1" applyAlignment="1" applyProtection="1">
      <alignment/>
      <protection/>
    </xf>
    <xf numFmtId="0" fontId="2" fillId="0" borderId="0" xfId="0" applyFont="1" applyBorder="1" applyAlignment="1" applyProtection="1">
      <alignment horizontal="right" vertical="center" indent="1"/>
      <protection/>
    </xf>
    <xf numFmtId="0" fontId="0" fillId="0" borderId="40" xfId="0" applyFont="1" applyBorder="1" applyAlignment="1" applyProtection="1">
      <alignment horizontal="right" vertical="center" indent="1"/>
      <protection/>
    </xf>
    <xf numFmtId="164" fontId="0" fillId="0" borderId="37" xfId="0" applyNumberFormat="1" applyFill="1" applyBorder="1" applyAlignment="1" applyProtection="1">
      <alignment horizontal="center"/>
      <protection/>
    </xf>
    <xf numFmtId="0" fontId="0" fillId="0" borderId="21" xfId="0" applyBorder="1" applyAlignment="1" applyProtection="1">
      <alignment horizontal="center"/>
      <protection/>
    </xf>
    <xf numFmtId="0" fontId="0" fillId="0" borderId="20" xfId="0" applyBorder="1" applyAlignment="1" applyProtection="1">
      <alignment horizontal="center"/>
      <protection/>
    </xf>
    <xf numFmtId="0" fontId="6" fillId="0" borderId="23" xfId="0" applyFont="1" applyFill="1" applyBorder="1" applyAlignment="1" applyProtection="1">
      <alignment horizontal="lef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2" fillId="0" borderId="44" xfId="0" applyFont="1" applyBorder="1" applyAlignment="1" applyProtection="1">
      <alignment horizontal="right" vertical="center"/>
      <protection/>
    </xf>
    <xf numFmtId="0" fontId="1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29" xfId="0" applyFont="1" applyBorder="1" applyAlignment="1" applyProtection="1">
      <alignment horizontal="right" vertical="center"/>
      <protection/>
    </xf>
    <xf numFmtId="0" fontId="6" fillId="0" borderId="10" xfId="0" applyFont="1" applyBorder="1" applyAlignment="1" applyProtection="1">
      <alignment horizontal="right" vertical="center"/>
      <protection/>
    </xf>
    <xf numFmtId="0" fontId="5" fillId="32" borderId="10" xfId="0" applyFont="1" applyFill="1" applyBorder="1" applyAlignment="1" applyProtection="1">
      <alignment horizontal="left" vertical="center"/>
      <protection locked="0"/>
    </xf>
    <xf numFmtId="0" fontId="6" fillId="0" borderId="23" xfId="0" applyFont="1" applyBorder="1" applyAlignment="1" applyProtection="1">
      <alignment horizontal="left"/>
      <protection/>
    </xf>
    <xf numFmtId="0" fontId="5" fillId="0" borderId="26" xfId="0" applyFont="1" applyBorder="1" applyAlignment="1" applyProtection="1">
      <alignment horizontal="left"/>
      <protection/>
    </xf>
    <xf numFmtId="0" fontId="6" fillId="33" borderId="29" xfId="0" applyFont="1" applyFill="1" applyBorder="1" applyAlignment="1">
      <alignment horizontal="right" vertical="center"/>
    </xf>
    <xf numFmtId="0" fontId="5" fillId="0" borderId="10" xfId="0" applyFont="1" applyBorder="1" applyAlignment="1">
      <alignment vertical="center"/>
    </xf>
    <xf numFmtId="0" fontId="2" fillId="32" borderId="30" xfId="0" applyFont="1" applyFill="1" applyBorder="1" applyAlignment="1" applyProtection="1">
      <alignment horizontal="left" vertical="center"/>
      <protection locked="0"/>
    </xf>
    <xf numFmtId="0" fontId="0" fillId="32" borderId="11" xfId="0" applyFont="1" applyFill="1" applyBorder="1" applyAlignment="1" applyProtection="1">
      <alignment vertical="center"/>
      <protection locked="0"/>
    </xf>
    <xf numFmtId="0" fontId="6" fillId="0" borderId="23" xfId="0" applyFont="1" applyFill="1" applyBorder="1" applyAlignment="1" applyProtection="1">
      <alignment horizontal="left" vertical="center" wrapText="1"/>
      <protection/>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173" fontId="0" fillId="0" borderId="30"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2" borderId="21" xfId="0" applyFill="1" applyBorder="1" applyAlignment="1" applyProtection="1">
      <alignment/>
      <protection locked="0"/>
    </xf>
    <xf numFmtId="0" fontId="0" fillId="32" borderId="21" xfId="0" applyFill="1" applyBorder="1" applyAlignment="1" applyProtection="1">
      <alignment wrapText="1"/>
      <protection locked="0"/>
    </xf>
    <xf numFmtId="0" fontId="6" fillId="33" borderId="29" xfId="0" applyFont="1" applyFill="1" applyBorder="1" applyAlignment="1" applyProtection="1">
      <alignment horizontal="right" vertical="center"/>
      <protection/>
    </xf>
    <xf numFmtId="0" fontId="6" fillId="33" borderId="10" xfId="0" applyFont="1" applyFill="1" applyBorder="1" applyAlignment="1" applyProtection="1">
      <alignment horizontal="right" vertical="center"/>
      <protection/>
    </xf>
    <xf numFmtId="0" fontId="0" fillId="34" borderId="37"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21"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left" vertical="top" wrapText="1"/>
      <protection/>
    </xf>
    <xf numFmtId="0" fontId="2" fillId="33" borderId="26" xfId="0" applyFont="1" applyFill="1" applyBorder="1" applyAlignment="1" applyProtection="1">
      <alignment horizontal="left" vertical="top" wrapText="1"/>
      <protection/>
    </xf>
    <xf numFmtId="0" fontId="2" fillId="33" borderId="27" xfId="0" applyFont="1" applyFill="1" applyBorder="1" applyAlignment="1" applyProtection="1">
      <alignment horizontal="left" vertical="top" wrapText="1"/>
      <protection/>
    </xf>
    <xf numFmtId="0" fontId="2" fillId="0" borderId="26" xfId="0" applyFont="1" applyBorder="1" applyAlignment="1" applyProtection="1">
      <alignment horizontal="center" vertical="top"/>
      <protection/>
    </xf>
    <xf numFmtId="0" fontId="0" fillId="0" borderId="26" xfId="0" applyBorder="1" applyAlignment="1" applyProtection="1">
      <alignment/>
      <protection/>
    </xf>
    <xf numFmtId="0" fontId="6" fillId="0" borderId="45" xfId="0" applyFont="1" applyFill="1" applyBorder="1" applyAlignment="1" applyProtection="1">
      <alignment horizontal="left" vertical="center"/>
      <protection/>
    </xf>
    <xf numFmtId="0" fontId="0" fillId="0" borderId="15" xfId="0" applyBorder="1" applyAlignment="1" applyProtection="1">
      <alignment/>
      <protection/>
    </xf>
    <xf numFmtId="0" fontId="6" fillId="0" borderId="0" xfId="0" applyFont="1" applyAlignment="1" applyProtection="1">
      <alignment horizontal="center"/>
      <protection/>
    </xf>
    <xf numFmtId="0" fontId="2" fillId="0" borderId="21" xfId="0" applyFont="1" applyBorder="1" applyAlignment="1" applyProtection="1">
      <alignment horizontal="center" wrapText="1"/>
      <protection/>
    </xf>
    <xf numFmtId="0" fontId="6" fillId="0" borderId="26" xfId="0" applyFont="1" applyBorder="1" applyAlignment="1">
      <alignment horizontal="center" vertical="top"/>
    </xf>
    <xf numFmtId="164" fontId="0" fillId="0" borderId="42" xfId="0" applyNumberFormat="1"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32" borderId="30" xfId="0" applyFill="1" applyBorder="1" applyAlignment="1" applyProtection="1">
      <alignment horizontal="left" vertical="center"/>
      <protection locked="0"/>
    </xf>
    <xf numFmtId="0" fontId="0" fillId="32" borderId="46" xfId="0" applyFill="1" applyBorder="1" applyAlignment="1" applyProtection="1">
      <alignment horizontal="left" vertical="center"/>
      <protection locked="0"/>
    </xf>
    <xf numFmtId="0" fontId="0" fillId="32" borderId="11" xfId="0" applyFill="1" applyBorder="1" applyAlignment="1" applyProtection="1">
      <alignment horizontal="left" vertical="center"/>
      <protection locked="0"/>
    </xf>
    <xf numFmtId="0" fontId="6" fillId="0" borderId="26" xfId="0" applyFont="1"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1" xfId="0" applyFont="1" applyFill="1" applyBorder="1" applyAlignment="1" applyProtection="1">
      <alignment horizontal="left" vertical="center"/>
      <protection/>
    </xf>
    <xf numFmtId="0" fontId="2" fillId="33" borderId="0" xfId="0" applyFont="1" applyFill="1" applyAlignment="1" applyProtection="1">
      <alignment horizontal="right" vertical="center"/>
      <protection/>
    </xf>
    <xf numFmtId="0" fontId="1" fillId="0" borderId="4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xf>
    <xf numFmtId="0" fontId="0" fillId="32" borderId="46" xfId="0" applyFill="1" applyBorder="1" applyAlignment="1" applyProtection="1">
      <alignment horizontal="left" vertical="top" wrapText="1"/>
      <protection locked="0"/>
    </xf>
    <xf numFmtId="0" fontId="0" fillId="32" borderId="11" xfId="0" applyFill="1" applyBorder="1" applyAlignment="1" applyProtection="1">
      <alignment horizontal="left" vertical="top" wrapText="1"/>
      <protection locked="0"/>
    </xf>
    <xf numFmtId="0" fontId="2" fillId="33" borderId="0" xfId="0" applyFont="1" applyFill="1" applyBorder="1" applyAlignment="1" applyProtection="1">
      <alignment horizontal="right" vertical="center"/>
      <protection/>
    </xf>
    <xf numFmtId="0" fontId="0" fillId="0" borderId="0" xfId="0" applyFont="1" applyAlignment="1" applyProtection="1">
      <alignment vertical="center"/>
      <protection/>
    </xf>
    <xf numFmtId="164" fontId="0" fillId="0" borderId="0" xfId="0" applyNumberFormat="1" applyFill="1" applyBorder="1" applyAlignment="1" applyProtection="1">
      <alignment horizontal="center"/>
      <protection locked="0"/>
    </xf>
    <xf numFmtId="179" fontId="0" fillId="0" borderId="21" xfId="0" applyNumberFormat="1" applyFont="1" applyFill="1" applyBorder="1" applyAlignment="1" applyProtection="1">
      <alignment horizontal="left" vertical="center"/>
      <protection/>
    </xf>
    <xf numFmtId="0" fontId="13" fillId="0" borderId="0" xfId="0" applyFont="1" applyAlignment="1" applyProtection="1">
      <alignment horizontal="center" wrapText="1"/>
      <protection/>
    </xf>
    <xf numFmtId="0" fontId="0" fillId="0" borderId="0" xfId="0" applyAlignment="1" applyProtection="1">
      <alignment/>
      <protection/>
    </xf>
    <xf numFmtId="0" fontId="1" fillId="33" borderId="0" xfId="0" applyFont="1" applyFill="1" applyAlignment="1" applyProtection="1">
      <alignment horizontal="center"/>
      <protection/>
    </xf>
    <xf numFmtId="0" fontId="67" fillId="0" borderId="0" xfId="0" applyFont="1" applyFill="1" applyAlignment="1" applyProtection="1">
      <alignment horizontal="left" vertical="center"/>
      <protection locked="0"/>
    </xf>
    <xf numFmtId="0" fontId="0" fillId="0" borderId="24"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179" fontId="0" fillId="0" borderId="24" xfId="0" applyNumberFormat="1" applyFill="1" applyBorder="1" applyAlignment="1" applyProtection="1">
      <alignment horizontal="left" vertical="center"/>
      <protection/>
    </xf>
    <xf numFmtId="0" fontId="0" fillId="32" borderId="49" xfId="0" applyFill="1" applyBorder="1" applyAlignment="1" applyProtection="1">
      <alignment horizontal="left" vertical="top" wrapText="1"/>
      <protection locked="0"/>
    </xf>
    <xf numFmtId="0" fontId="0" fillId="32" borderId="24" xfId="0" applyFill="1" applyBorder="1" applyAlignment="1" applyProtection="1">
      <alignment horizontal="left" vertical="top" wrapText="1"/>
      <protection locked="0"/>
    </xf>
    <xf numFmtId="0" fontId="0" fillId="32" borderId="25"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protection/>
    </xf>
    <xf numFmtId="0" fontId="0" fillId="0" borderId="0" xfId="0" applyBorder="1" applyAlignment="1" applyProtection="1">
      <alignment horizontal="center"/>
      <protection/>
    </xf>
    <xf numFmtId="0" fontId="0" fillId="32" borderId="10" xfId="0" applyFill="1" applyBorder="1" applyAlignment="1" applyProtection="1">
      <alignment horizontal="center" vertical="center"/>
      <protection locked="0"/>
    </xf>
    <xf numFmtId="0" fontId="0" fillId="0" borderId="21" xfId="0" applyFill="1" applyBorder="1" applyAlignment="1">
      <alignment horizontal="left" vertical="center"/>
    </xf>
    <xf numFmtId="0" fontId="0" fillId="0" borderId="24" xfId="0" applyFill="1" applyBorder="1" applyAlignment="1">
      <alignment horizontal="left" vertical="center"/>
    </xf>
    <xf numFmtId="0" fontId="2" fillId="33" borderId="0" xfId="0" applyFont="1" applyFill="1" applyAlignment="1">
      <alignment horizontal="center"/>
    </xf>
    <xf numFmtId="0" fontId="2" fillId="32" borderId="30" xfId="0" applyFont="1" applyFill="1" applyBorder="1" applyAlignment="1" applyProtection="1">
      <alignment horizontal="left" vertical="top"/>
      <protection locked="0"/>
    </xf>
    <xf numFmtId="0" fontId="2" fillId="32" borderId="46" xfId="0" applyFont="1" applyFill="1" applyBorder="1" applyAlignment="1" applyProtection="1">
      <alignment horizontal="left" vertical="top"/>
      <protection locked="0"/>
    </xf>
    <xf numFmtId="0" fontId="2" fillId="32" borderId="11" xfId="0" applyFont="1" applyFill="1" applyBorder="1" applyAlignment="1" applyProtection="1">
      <alignment horizontal="left" vertical="top"/>
      <protection locked="0"/>
    </xf>
    <xf numFmtId="0" fontId="2" fillId="33" borderId="10" xfId="0" applyFont="1" applyFill="1" applyBorder="1" applyAlignment="1" applyProtection="1">
      <alignment horizontal="center" vertical="center" wrapText="1"/>
      <protection/>
    </xf>
    <xf numFmtId="0" fontId="13" fillId="0" borderId="0" xfId="0" applyFont="1" applyAlignment="1">
      <alignment horizontal="center" wrapText="1"/>
    </xf>
    <xf numFmtId="0" fontId="1" fillId="33" borderId="0" xfId="0" applyFont="1" applyFill="1" applyAlignment="1">
      <alignment horizontal="center" wrapText="1"/>
    </xf>
    <xf numFmtId="0" fontId="2" fillId="33" borderId="0" xfId="0" applyFont="1" applyFill="1" applyAlignment="1">
      <alignment horizontal="right" vertical="center"/>
    </xf>
    <xf numFmtId="0" fontId="0" fillId="0" borderId="15" xfId="0" applyBorder="1" applyAlignment="1">
      <alignment horizontal="center"/>
    </xf>
    <xf numFmtId="0" fontId="0" fillId="33" borderId="15" xfId="0" applyFill="1" applyBorder="1" applyAlignment="1">
      <alignment horizontal="center"/>
    </xf>
    <xf numFmtId="0" fontId="0" fillId="33" borderId="28" xfId="0" applyFill="1" applyBorder="1" applyAlignment="1">
      <alignment horizontal="center"/>
    </xf>
    <xf numFmtId="0" fontId="2" fillId="33" borderId="10" xfId="0" applyFont="1" applyFill="1" applyBorder="1" applyAlignment="1">
      <alignment horizontal="center" vertical="center" wrapText="1"/>
    </xf>
    <xf numFmtId="0" fontId="0" fillId="0" borderId="0" xfId="0" applyAlignment="1">
      <alignment horizontal="right" vertical="center"/>
    </xf>
    <xf numFmtId="0" fontId="2" fillId="33" borderId="30"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1" xfId="0" applyFont="1" applyFill="1" applyBorder="1" applyAlignment="1">
      <alignment horizontal="center" vertical="center"/>
    </xf>
    <xf numFmtId="179" fontId="0" fillId="0" borderId="24" xfId="0" applyNumberFormat="1" applyFill="1" applyBorder="1" applyAlignment="1">
      <alignment horizontal="left" vertical="center"/>
    </xf>
    <xf numFmtId="0" fontId="6" fillId="0" borderId="50" xfId="0" applyFont="1" applyFill="1" applyBorder="1" applyAlignment="1">
      <alignment horizontal="center"/>
    </xf>
    <xf numFmtId="0" fontId="6" fillId="0" borderId="0" xfId="0" applyFont="1" applyFill="1" applyBorder="1" applyAlignment="1">
      <alignment horizontal="center"/>
    </xf>
    <xf numFmtId="0" fontId="1" fillId="0" borderId="26" xfId="0" applyFont="1" applyFill="1" applyBorder="1" applyAlignment="1" applyProtection="1">
      <alignment horizontal="center"/>
      <protection/>
    </xf>
    <xf numFmtId="0" fontId="6" fillId="0" borderId="49"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xf>
    <xf numFmtId="0" fontId="6" fillId="0" borderId="51"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164" fontId="5" fillId="0" borderId="52" xfId="0" applyNumberFormat="1" applyFont="1" applyFill="1" applyBorder="1" applyAlignment="1" applyProtection="1">
      <alignment horizontal="center" vertical="center"/>
      <protection/>
    </xf>
    <xf numFmtId="10" fontId="5" fillId="0" borderId="10" xfId="0" applyNumberFormat="1" applyFont="1" applyFill="1" applyBorder="1" applyAlignment="1" applyProtection="1">
      <alignment horizontal="center" vertical="center"/>
      <protection/>
    </xf>
    <xf numFmtId="0" fontId="6" fillId="34" borderId="35" xfId="0" applyFont="1" applyFill="1" applyBorder="1" applyAlignment="1" applyProtection="1">
      <alignment horizontal="center" vertical="center" wrapText="1"/>
      <protection/>
    </xf>
    <xf numFmtId="0" fontId="6" fillId="34" borderId="53" xfId="0" applyFont="1" applyFill="1" applyBorder="1" applyAlignment="1" applyProtection="1">
      <alignment horizontal="center" vertical="center" wrapText="1"/>
      <protection/>
    </xf>
    <xf numFmtId="0" fontId="1" fillId="0" borderId="49"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164" fontId="6" fillId="0" borderId="34" xfId="0" applyNumberFormat="1" applyFont="1" applyFill="1" applyBorder="1" applyAlignment="1" applyProtection="1">
      <alignment horizontal="center" vertical="center"/>
      <protection/>
    </xf>
    <xf numFmtId="164" fontId="6" fillId="0" borderId="54" xfId="0" applyNumberFormat="1" applyFont="1" applyFill="1" applyBorder="1" applyAlignment="1" applyProtection="1">
      <alignment horizontal="center" vertical="center"/>
      <protection/>
    </xf>
    <xf numFmtId="10" fontId="6" fillId="0" borderId="14" xfId="0" applyNumberFormat="1" applyFont="1" applyFill="1" applyBorder="1" applyAlignment="1" applyProtection="1">
      <alignment horizontal="center" vertical="center" wrapText="1"/>
      <protection/>
    </xf>
    <xf numFmtId="10" fontId="6" fillId="0" borderId="55" xfId="0" applyNumberFormat="1" applyFont="1" applyFill="1" applyBorder="1" applyAlignment="1" applyProtection="1">
      <alignment horizontal="center" vertical="center" wrapText="1"/>
      <protection/>
    </xf>
    <xf numFmtId="0" fontId="1" fillId="0" borderId="56" xfId="0" applyFont="1" applyFill="1" applyBorder="1" applyAlignment="1">
      <alignment horizontal="center" vertical="center"/>
    </xf>
    <xf numFmtId="0" fontId="21" fillId="0" borderId="34" xfId="0" applyFont="1" applyFill="1" applyBorder="1" applyAlignment="1">
      <alignment horizontal="center" vertical="center"/>
    </xf>
    <xf numFmtId="0" fontId="1" fillId="0" borderId="56"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protection/>
    </xf>
    <xf numFmtId="164" fontId="6" fillId="0" borderId="34" xfId="0" applyNumberFormat="1"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wrapText="1"/>
      <protection/>
    </xf>
    <xf numFmtId="0" fontId="6" fillId="0" borderId="51" xfId="0" applyFont="1" applyFill="1" applyBorder="1" applyAlignment="1">
      <alignment horizontal="center" vertical="center" wrapText="1"/>
    </xf>
    <xf numFmtId="0" fontId="6" fillId="0" borderId="35" xfId="0" applyFont="1" applyFill="1" applyBorder="1" applyAlignment="1">
      <alignment horizontal="center" vertical="center" wrapText="1"/>
    </xf>
    <xf numFmtId="164" fontId="1" fillId="0" borderId="24" xfId="0" applyNumberFormat="1"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5" fillId="0" borderId="0" xfId="0" applyFont="1" applyFill="1" applyBorder="1" applyAlignment="1">
      <alignment/>
    </xf>
    <xf numFmtId="0" fontId="0" fillId="0" borderId="0" xfId="0" applyBorder="1" applyAlignment="1">
      <alignment/>
    </xf>
    <xf numFmtId="164" fontId="6" fillId="0" borderId="24" xfId="0" applyNumberFormat="1"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protection/>
    </xf>
    <xf numFmtId="0" fontId="21" fillId="33" borderId="0" xfId="0" applyFont="1" applyFill="1" applyBorder="1" applyAlignment="1" applyProtection="1">
      <alignment horizontal="center"/>
      <protection/>
    </xf>
    <xf numFmtId="164" fontId="5" fillId="33" borderId="0" xfId="0" applyNumberFormat="1" applyFont="1" applyFill="1" applyBorder="1" applyAlignment="1" applyProtection="1">
      <alignment horizontal="center"/>
      <protection/>
    </xf>
    <xf numFmtId="0" fontId="1" fillId="0" borderId="49" xfId="0" applyFont="1" applyFill="1" applyBorder="1" applyAlignment="1">
      <alignment horizontal="center" vertical="center"/>
    </xf>
    <xf numFmtId="0" fontId="21" fillId="0" borderId="25"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1" xfId="0" applyFont="1" applyFill="1" applyBorder="1" applyAlignment="1">
      <alignment horizontal="center" vertical="center" wrapText="1"/>
    </xf>
    <xf numFmtId="164" fontId="6" fillId="0" borderId="57" xfId="0" applyNumberFormat="1" applyFont="1" applyFill="1" applyBorder="1" applyAlignment="1" applyProtection="1">
      <alignment horizontal="center" vertical="center"/>
      <protection/>
    </xf>
    <xf numFmtId="0" fontId="5" fillId="0" borderId="24" xfId="0" applyFont="1" applyFill="1" applyBorder="1" applyAlignment="1" applyProtection="1">
      <alignment horizontal="left" vertical="center"/>
      <protection/>
    </xf>
    <xf numFmtId="164" fontId="6" fillId="0" borderId="57" xfId="0" applyNumberFormat="1" applyFont="1" applyFill="1" applyBorder="1" applyAlignment="1" applyProtection="1">
      <alignment horizontal="center" vertical="center" wrapText="1"/>
      <protection/>
    </xf>
    <xf numFmtId="179" fontId="5" fillId="0" borderId="24" xfId="0" applyNumberFormat="1" applyFont="1" applyFill="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164" fontId="5" fillId="0" borderId="10" xfId="0" applyNumberFormat="1" applyFont="1" applyFill="1" applyBorder="1" applyAlignment="1" applyProtection="1">
      <alignment horizontal="center" vertical="center" wrapText="1"/>
      <protection/>
    </xf>
    <xf numFmtId="164" fontId="5" fillId="0" borderId="52" xfId="0" applyNumberFormat="1"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3" fillId="0" borderId="47" xfId="0" applyFont="1" applyBorder="1" applyAlignment="1" applyProtection="1">
      <alignment horizontal="center" wrapText="1"/>
      <protection/>
    </xf>
    <xf numFmtId="0" fontId="1" fillId="0" borderId="48" xfId="0" applyFont="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8" fillId="0" borderId="48" xfId="0" applyFont="1" applyBorder="1" applyAlignment="1" applyProtection="1">
      <alignment horizontal="left" vertical="center" wrapText="1"/>
      <protection/>
    </xf>
    <xf numFmtId="0" fontId="2" fillId="0" borderId="13" xfId="0" applyFont="1"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999new30%" xfId="58"/>
    <cellStyle name="Note" xfId="59"/>
    <cellStyle name="Output" xfId="60"/>
    <cellStyle name="Percent" xfId="61"/>
    <cellStyle name="Title" xfId="62"/>
    <cellStyle name="Total" xfId="63"/>
    <cellStyle name="Warning Text" xfId="64"/>
  </cellStyles>
  <dxfs count="3">
    <dxf>
      <font>
        <color indexed="37"/>
      </font>
    </dxf>
    <dxf>
      <font>
        <color indexed="37"/>
      </font>
    </dxf>
    <dxf>
      <font>
        <color indexed="3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6">
    <tabColor rgb="FF33CC33"/>
    <pageSetUpPr fitToPage="1"/>
  </sheetPr>
  <dimension ref="A1:I95"/>
  <sheetViews>
    <sheetView showGridLines="0" zoomScalePageLayoutView="0" workbookViewId="0" topLeftCell="A1">
      <selection activeCell="A10" sqref="A10:F10"/>
    </sheetView>
  </sheetViews>
  <sheetFormatPr defaultColWidth="9.140625" defaultRowHeight="12.75"/>
  <cols>
    <col min="1" max="1" width="21.28125" style="0" customWidth="1"/>
    <col min="2" max="2" width="12.140625" style="0" customWidth="1"/>
    <col min="3" max="4" width="12.8515625" style="0" customWidth="1"/>
    <col min="5" max="5" width="16.00390625" style="0" customWidth="1"/>
    <col min="6" max="6" width="25.57421875" style="0" customWidth="1"/>
    <col min="7" max="7" width="12.8515625" style="10" customWidth="1"/>
    <col min="8" max="9" width="5.28125" style="10" customWidth="1"/>
    <col min="10" max="10" width="9.28125" style="0" customWidth="1"/>
  </cols>
  <sheetData>
    <row r="1" spans="1:9" ht="18" customHeight="1">
      <c r="A1" s="298" t="s">
        <v>177</v>
      </c>
      <c r="B1" s="298"/>
      <c r="C1" s="298"/>
      <c r="D1" s="298"/>
      <c r="E1" s="298"/>
      <c r="F1" s="298"/>
      <c r="G1" s="96"/>
      <c r="H1" s="96"/>
      <c r="I1" s="96"/>
    </row>
    <row r="2" spans="1:9" ht="12.75">
      <c r="A2" s="290" t="str">
        <f>'1. Chklst, Certification'!A4</f>
        <v>Rev. 11/29/17</v>
      </c>
      <c r="B2" s="87"/>
      <c r="C2" s="87"/>
      <c r="D2" s="87"/>
      <c r="E2" s="87"/>
      <c r="F2" s="87"/>
      <c r="G2" s="87"/>
      <c r="H2" s="87"/>
      <c r="I2" s="87"/>
    </row>
    <row r="3" spans="1:9" ht="13.5" customHeight="1">
      <c r="A3" s="301" t="s">
        <v>274</v>
      </c>
      <c r="B3" s="301"/>
      <c r="C3" s="301"/>
      <c r="D3" s="301"/>
      <c r="E3" s="301"/>
      <c r="F3" s="301"/>
      <c r="G3" s="90"/>
      <c r="H3" s="90"/>
      <c r="I3" s="90"/>
    </row>
    <row r="4" spans="1:9" ht="13.5" customHeight="1">
      <c r="A4" s="299" t="s">
        <v>218</v>
      </c>
      <c r="B4" s="299"/>
      <c r="C4" s="299"/>
      <c r="D4" s="299"/>
      <c r="E4" s="299"/>
      <c r="F4" s="299"/>
      <c r="G4" s="92"/>
      <c r="H4" s="92"/>
      <c r="I4" s="92"/>
    </row>
    <row r="5" spans="1:9" ht="15.75" customHeight="1">
      <c r="A5" s="300" t="s">
        <v>219</v>
      </c>
      <c r="B5" s="300"/>
      <c r="C5" s="300"/>
      <c r="D5" s="300"/>
      <c r="E5" s="300"/>
      <c r="F5" s="300"/>
      <c r="G5" s="93"/>
      <c r="H5" s="93"/>
      <c r="I5" s="93"/>
    </row>
    <row r="6" spans="1:9" s="11" customFormat="1" ht="42" customHeight="1">
      <c r="A6" s="296" t="s">
        <v>262</v>
      </c>
      <c r="B6" s="296"/>
      <c r="C6" s="296"/>
      <c r="D6" s="296"/>
      <c r="E6" s="296"/>
      <c r="F6" s="296"/>
      <c r="G6" s="289"/>
      <c r="H6" s="46"/>
      <c r="I6" s="46"/>
    </row>
    <row r="7" spans="1:9" s="11" customFormat="1" ht="52.5" customHeight="1">
      <c r="A7" s="294" t="s">
        <v>247</v>
      </c>
      <c r="B7" s="294"/>
      <c r="C7" s="294"/>
      <c r="D7" s="294"/>
      <c r="E7" s="294"/>
      <c r="F7" s="294"/>
      <c r="G7" s="289"/>
      <c r="H7" s="46"/>
      <c r="I7" s="46"/>
    </row>
    <row r="8" spans="1:9" s="11" customFormat="1" ht="27" customHeight="1">
      <c r="A8" s="294" t="s">
        <v>275</v>
      </c>
      <c r="B8" s="294"/>
      <c r="C8" s="294"/>
      <c r="D8" s="294"/>
      <c r="E8" s="294"/>
      <c r="F8" s="294"/>
      <c r="G8" s="289"/>
      <c r="H8" s="46"/>
      <c r="I8" s="46"/>
    </row>
    <row r="9" spans="1:9" s="98" customFormat="1" ht="16.5" customHeight="1">
      <c r="A9" s="296" t="s">
        <v>248</v>
      </c>
      <c r="B9" s="296"/>
      <c r="C9" s="296"/>
      <c r="D9" s="296"/>
      <c r="E9" s="296"/>
      <c r="F9" s="296"/>
      <c r="G9" s="97"/>
      <c r="H9" s="97"/>
      <c r="I9" s="97"/>
    </row>
    <row r="10" spans="1:9" s="11" customFormat="1" ht="67.5" customHeight="1">
      <c r="A10" s="295" t="s">
        <v>263</v>
      </c>
      <c r="B10" s="294"/>
      <c r="C10" s="294"/>
      <c r="D10" s="294"/>
      <c r="E10" s="294"/>
      <c r="F10" s="294"/>
      <c r="G10" s="46"/>
      <c r="H10" s="46"/>
      <c r="I10" s="46"/>
    </row>
    <row r="11" spans="1:9" s="11" customFormat="1" ht="13.5" customHeight="1">
      <c r="A11" s="295" t="s">
        <v>0</v>
      </c>
      <c r="B11" s="294"/>
      <c r="C11" s="294"/>
      <c r="D11" s="294"/>
      <c r="E11" s="294"/>
      <c r="F11" s="294"/>
      <c r="G11" s="46"/>
      <c r="H11" s="46"/>
      <c r="I11" s="46"/>
    </row>
    <row r="12" spans="1:9" s="11" customFormat="1" ht="13.5" customHeight="1">
      <c r="A12" s="294" t="s">
        <v>246</v>
      </c>
      <c r="B12" s="294"/>
      <c r="C12" s="294"/>
      <c r="D12" s="294"/>
      <c r="E12" s="294"/>
      <c r="F12" s="294"/>
      <c r="G12" s="46"/>
      <c r="H12" s="46"/>
      <c r="I12" s="46"/>
    </row>
    <row r="13" spans="1:9" s="11" customFormat="1" ht="13.5" customHeight="1">
      <c r="A13" s="295" t="s">
        <v>1</v>
      </c>
      <c r="B13" s="295"/>
      <c r="C13" s="295"/>
      <c r="D13" s="295"/>
      <c r="E13" s="295"/>
      <c r="F13" s="295"/>
      <c r="G13" s="46"/>
      <c r="H13" s="46"/>
      <c r="I13" s="46"/>
    </row>
    <row r="14" spans="1:9" s="11" customFormat="1" ht="13.5" customHeight="1">
      <c r="A14" s="294" t="s">
        <v>269</v>
      </c>
      <c r="B14" s="294"/>
      <c r="C14" s="294"/>
      <c r="D14" s="294"/>
      <c r="E14" s="294"/>
      <c r="F14" s="294"/>
      <c r="G14" s="46"/>
      <c r="H14" s="46"/>
      <c r="I14" s="46"/>
    </row>
    <row r="15" spans="1:9" s="11" customFormat="1" ht="17.25" customHeight="1">
      <c r="A15" s="295" t="s">
        <v>2</v>
      </c>
      <c r="B15" s="295"/>
      <c r="C15" s="295"/>
      <c r="D15" s="91"/>
      <c r="E15" s="91"/>
      <c r="F15" s="91"/>
      <c r="G15" s="46"/>
      <c r="H15" s="46"/>
      <c r="I15" s="46"/>
    </row>
    <row r="16" spans="1:9" s="11" customFormat="1" ht="24.75" customHeight="1">
      <c r="A16" s="294" t="s">
        <v>3</v>
      </c>
      <c r="B16" s="294"/>
      <c r="C16" s="294"/>
      <c r="D16" s="294"/>
      <c r="E16" s="294"/>
      <c r="F16" s="294"/>
      <c r="G16" s="46"/>
      <c r="H16" s="46"/>
      <c r="I16" s="46"/>
    </row>
    <row r="17" spans="1:9" s="11" customFormat="1" ht="15.75" customHeight="1">
      <c r="A17" s="295" t="s">
        <v>4</v>
      </c>
      <c r="B17" s="294"/>
      <c r="C17" s="294"/>
      <c r="D17" s="294"/>
      <c r="E17" s="46"/>
      <c r="F17" s="46"/>
      <c r="G17" s="46"/>
      <c r="H17" s="46"/>
      <c r="I17" s="46"/>
    </row>
    <row r="18" spans="1:9" s="11" customFormat="1" ht="24.75" customHeight="1">
      <c r="A18" s="294" t="s">
        <v>220</v>
      </c>
      <c r="B18" s="294"/>
      <c r="C18" s="294"/>
      <c r="D18" s="294"/>
      <c r="E18" s="294"/>
      <c r="F18" s="294"/>
      <c r="G18" s="91"/>
      <c r="H18" s="91"/>
      <c r="I18" s="91"/>
    </row>
    <row r="19" spans="1:9" s="99" customFormat="1" ht="13.5" customHeight="1">
      <c r="A19" s="296" t="s">
        <v>273</v>
      </c>
      <c r="B19" s="296"/>
      <c r="C19" s="296"/>
      <c r="D19" s="296"/>
      <c r="E19" s="296"/>
      <c r="F19" s="296"/>
      <c r="G19" s="88"/>
      <c r="H19" s="88"/>
      <c r="I19" s="88"/>
    </row>
    <row r="20" spans="1:9" s="99" customFormat="1" ht="24.75" customHeight="1">
      <c r="A20" s="294" t="s">
        <v>270</v>
      </c>
      <c r="B20" s="294"/>
      <c r="C20" s="294"/>
      <c r="D20" s="294"/>
      <c r="E20" s="294"/>
      <c r="F20" s="294"/>
      <c r="G20" s="88"/>
      <c r="H20" s="88"/>
      <c r="I20" s="88"/>
    </row>
    <row r="21" spans="1:9" s="99" customFormat="1" ht="37.5" customHeight="1">
      <c r="A21" s="295" t="s">
        <v>264</v>
      </c>
      <c r="B21" s="294"/>
      <c r="C21" s="294"/>
      <c r="D21" s="294"/>
      <c r="E21" s="294"/>
      <c r="F21" s="294"/>
      <c r="G21" s="88"/>
      <c r="H21" s="88"/>
      <c r="I21" s="88"/>
    </row>
    <row r="22" spans="1:9" s="11" customFormat="1" ht="13.5" customHeight="1">
      <c r="A22" s="295" t="s">
        <v>190</v>
      </c>
      <c r="B22" s="294"/>
      <c r="C22" s="294"/>
      <c r="D22" s="294"/>
      <c r="E22" s="294"/>
      <c r="F22" s="294"/>
      <c r="G22" s="46"/>
      <c r="H22" s="46"/>
      <c r="I22" s="46"/>
    </row>
    <row r="23" spans="1:9" s="11" customFormat="1" ht="24.75" customHeight="1">
      <c r="A23" s="294" t="s">
        <v>201</v>
      </c>
      <c r="B23" s="294"/>
      <c r="C23" s="294"/>
      <c r="D23" s="294"/>
      <c r="E23" s="294"/>
      <c r="F23" s="294"/>
      <c r="G23" s="46"/>
      <c r="H23" s="46"/>
      <c r="I23" s="46"/>
    </row>
    <row r="24" spans="1:9" s="11" customFormat="1" ht="13.5" customHeight="1">
      <c r="A24" s="295" t="s">
        <v>191</v>
      </c>
      <c r="B24" s="294"/>
      <c r="C24" s="294"/>
      <c r="D24" s="294"/>
      <c r="E24" s="294"/>
      <c r="F24" s="294"/>
      <c r="G24" s="46"/>
      <c r="H24" s="46"/>
      <c r="I24" s="46"/>
    </row>
    <row r="25" spans="1:9" s="11" customFormat="1" ht="13.5" customHeight="1">
      <c r="A25" s="294" t="s">
        <v>100</v>
      </c>
      <c r="B25" s="294"/>
      <c r="C25" s="294"/>
      <c r="D25" s="294"/>
      <c r="E25" s="294"/>
      <c r="F25" s="294"/>
      <c r="G25" s="46"/>
      <c r="H25" s="46"/>
      <c r="I25" s="46"/>
    </row>
    <row r="26" spans="1:9" s="11" customFormat="1" ht="13.5" customHeight="1">
      <c r="A26" s="295" t="s">
        <v>192</v>
      </c>
      <c r="B26" s="294"/>
      <c r="C26" s="294"/>
      <c r="D26" s="294"/>
      <c r="E26" s="294"/>
      <c r="F26" s="294"/>
      <c r="G26" s="46"/>
      <c r="H26" s="46"/>
      <c r="I26" s="46"/>
    </row>
    <row r="27" spans="1:9" s="11" customFormat="1" ht="13.5" customHeight="1">
      <c r="A27" s="294" t="s">
        <v>178</v>
      </c>
      <c r="B27" s="294"/>
      <c r="C27" s="294"/>
      <c r="D27" s="294"/>
      <c r="E27" s="294"/>
      <c r="F27" s="294"/>
      <c r="G27" s="46"/>
      <c r="H27" s="46"/>
      <c r="I27" s="46"/>
    </row>
    <row r="28" spans="1:9" s="11" customFormat="1" ht="13.5" customHeight="1">
      <c r="A28" s="295" t="s">
        <v>202</v>
      </c>
      <c r="B28" s="294"/>
      <c r="C28" s="294"/>
      <c r="D28" s="294"/>
      <c r="E28" s="294"/>
      <c r="F28" s="294"/>
      <c r="G28" s="46"/>
      <c r="H28" s="46"/>
      <c r="I28" s="46"/>
    </row>
    <row r="29" spans="1:9" s="11" customFormat="1" ht="24.75" customHeight="1">
      <c r="A29" s="294" t="s">
        <v>203</v>
      </c>
      <c r="B29" s="294"/>
      <c r="C29" s="294"/>
      <c r="D29" s="294"/>
      <c r="E29" s="294"/>
      <c r="F29" s="294"/>
      <c r="G29" s="46"/>
      <c r="H29" s="46"/>
      <c r="I29" s="46"/>
    </row>
    <row r="30" spans="1:9" s="11" customFormat="1" ht="13.5" customHeight="1">
      <c r="A30" s="295" t="s">
        <v>204</v>
      </c>
      <c r="B30" s="294"/>
      <c r="C30" s="294"/>
      <c r="D30" s="294"/>
      <c r="E30" s="294"/>
      <c r="F30" s="294"/>
      <c r="G30" s="46"/>
      <c r="H30" s="46"/>
      <c r="I30" s="46"/>
    </row>
    <row r="31" spans="1:9" s="11" customFormat="1" ht="24.75" customHeight="1">
      <c r="A31" s="294" t="s">
        <v>193</v>
      </c>
      <c r="B31" s="294"/>
      <c r="C31" s="294"/>
      <c r="D31" s="294"/>
      <c r="E31" s="294"/>
      <c r="F31" s="294"/>
      <c r="G31" s="46"/>
      <c r="H31" s="46"/>
      <c r="I31" s="46"/>
    </row>
    <row r="32" spans="1:9" s="11" customFormat="1" ht="13.5" customHeight="1">
      <c r="A32" s="295" t="s">
        <v>205</v>
      </c>
      <c r="B32" s="294"/>
      <c r="C32" s="294"/>
      <c r="D32" s="294"/>
      <c r="E32" s="294"/>
      <c r="F32" s="294"/>
      <c r="G32" s="46"/>
      <c r="H32" s="46"/>
      <c r="I32" s="46"/>
    </row>
    <row r="33" spans="1:9" s="287" customFormat="1" ht="36.75" customHeight="1">
      <c r="A33" s="297" t="s">
        <v>221</v>
      </c>
      <c r="B33" s="297"/>
      <c r="C33" s="297"/>
      <c r="D33" s="297"/>
      <c r="E33" s="297"/>
      <c r="F33" s="297"/>
      <c r="G33" s="289"/>
      <c r="H33" s="289"/>
      <c r="I33" s="289"/>
    </row>
    <row r="34" spans="1:9" s="11" customFormat="1" ht="13.5" customHeight="1">
      <c r="A34" s="295" t="s">
        <v>206</v>
      </c>
      <c r="B34" s="294"/>
      <c r="C34" s="294"/>
      <c r="D34" s="294"/>
      <c r="E34" s="294"/>
      <c r="F34" s="294"/>
      <c r="G34" s="46"/>
      <c r="H34" s="46"/>
      <c r="I34" s="46"/>
    </row>
    <row r="35" spans="1:9" s="11" customFormat="1" ht="68.25" customHeight="1">
      <c r="A35" s="294" t="s">
        <v>265</v>
      </c>
      <c r="B35" s="294"/>
      <c r="C35" s="294"/>
      <c r="D35" s="294"/>
      <c r="E35" s="294"/>
      <c r="F35" s="294"/>
      <c r="G35" s="46"/>
      <c r="H35" s="46"/>
      <c r="I35" s="46"/>
    </row>
    <row r="36" spans="1:9" s="11" customFormat="1" ht="13.5" customHeight="1">
      <c r="A36" s="295" t="s">
        <v>207</v>
      </c>
      <c r="B36" s="294"/>
      <c r="C36" s="294"/>
      <c r="D36" s="294"/>
      <c r="E36" s="294"/>
      <c r="F36" s="294"/>
      <c r="G36" s="46"/>
      <c r="H36" s="46"/>
      <c r="I36" s="46"/>
    </row>
    <row r="37" spans="1:9" s="11" customFormat="1" ht="24.75" customHeight="1">
      <c r="A37" s="294" t="s">
        <v>179</v>
      </c>
      <c r="B37" s="294"/>
      <c r="C37" s="294"/>
      <c r="D37" s="294"/>
      <c r="E37" s="294"/>
      <c r="F37" s="294"/>
      <c r="G37" s="46"/>
      <c r="H37" s="46"/>
      <c r="I37" s="46"/>
    </row>
    <row r="38" spans="1:9" s="11" customFormat="1" ht="13.5" customHeight="1">
      <c r="A38" s="295" t="s">
        <v>208</v>
      </c>
      <c r="B38" s="294"/>
      <c r="C38" s="294"/>
      <c r="D38" s="294"/>
      <c r="E38" s="294"/>
      <c r="F38" s="294"/>
      <c r="G38" s="46"/>
      <c r="H38" s="46"/>
      <c r="I38" s="46"/>
    </row>
    <row r="39" spans="1:9" s="11" customFormat="1" ht="36.75" customHeight="1">
      <c r="A39" s="294" t="s">
        <v>180</v>
      </c>
      <c r="B39" s="294"/>
      <c r="C39" s="294"/>
      <c r="D39" s="294"/>
      <c r="E39" s="294"/>
      <c r="F39" s="294"/>
      <c r="G39" s="46"/>
      <c r="H39" s="46"/>
      <c r="I39" s="46"/>
    </row>
    <row r="40" spans="1:9" s="11" customFormat="1" ht="13.5" customHeight="1">
      <c r="A40" s="295" t="s">
        <v>209</v>
      </c>
      <c r="B40" s="294"/>
      <c r="C40" s="294"/>
      <c r="D40" s="294"/>
      <c r="E40" s="294"/>
      <c r="F40" s="294"/>
      <c r="G40" s="91"/>
      <c r="H40" s="91"/>
      <c r="I40" s="91"/>
    </row>
    <row r="41" spans="1:9" s="11" customFormat="1" ht="24.75" customHeight="1">
      <c r="A41" s="294" t="s">
        <v>101</v>
      </c>
      <c r="B41" s="294"/>
      <c r="C41" s="294"/>
      <c r="D41" s="294"/>
      <c r="E41" s="294"/>
      <c r="F41" s="294"/>
      <c r="G41" s="46"/>
      <c r="H41" s="46"/>
      <c r="I41" s="46"/>
    </row>
    <row r="42" spans="1:9" s="11" customFormat="1" ht="13.5" customHeight="1">
      <c r="A42" s="295" t="s">
        <v>210</v>
      </c>
      <c r="B42" s="294"/>
      <c r="C42" s="294"/>
      <c r="D42" s="294"/>
      <c r="E42" s="294"/>
      <c r="F42" s="294"/>
      <c r="G42" s="91"/>
      <c r="H42" s="91"/>
      <c r="I42" s="91"/>
    </row>
    <row r="43" spans="1:9" s="287" customFormat="1" ht="13.5" customHeight="1">
      <c r="A43" s="297" t="s">
        <v>181</v>
      </c>
      <c r="B43" s="297"/>
      <c r="C43" s="297"/>
      <c r="D43" s="297"/>
      <c r="E43" s="297"/>
      <c r="F43" s="297"/>
      <c r="G43" s="289"/>
      <c r="H43" s="289"/>
      <c r="I43" s="289"/>
    </row>
    <row r="44" spans="1:9" s="11" customFormat="1" ht="13.5" customHeight="1">
      <c r="A44" s="295" t="s">
        <v>211</v>
      </c>
      <c r="B44" s="294"/>
      <c r="C44" s="294"/>
      <c r="D44" s="294"/>
      <c r="E44" s="294"/>
      <c r="F44" s="294"/>
      <c r="G44" s="91"/>
      <c r="H44" s="91"/>
      <c r="I44" s="91"/>
    </row>
    <row r="45" spans="1:9" s="11" customFormat="1" ht="13.5" customHeight="1">
      <c r="A45" s="294" t="s">
        <v>182</v>
      </c>
      <c r="B45" s="294"/>
      <c r="C45" s="294"/>
      <c r="D45" s="294"/>
      <c r="E45" s="294"/>
      <c r="F45" s="294"/>
      <c r="G45" s="46"/>
      <c r="H45" s="46"/>
      <c r="I45" s="46"/>
    </row>
    <row r="46" spans="1:9" s="11" customFormat="1" ht="13.5" customHeight="1">
      <c r="A46" s="295" t="s">
        <v>212</v>
      </c>
      <c r="B46" s="294"/>
      <c r="C46" s="294"/>
      <c r="D46" s="294"/>
      <c r="E46" s="294"/>
      <c r="F46" s="294"/>
      <c r="G46" s="46"/>
      <c r="H46" s="46"/>
      <c r="I46" s="46"/>
    </row>
    <row r="47" spans="1:9" s="11" customFormat="1" ht="24.75" customHeight="1">
      <c r="A47" s="294" t="s">
        <v>194</v>
      </c>
      <c r="B47" s="294"/>
      <c r="C47" s="294"/>
      <c r="D47" s="294"/>
      <c r="E47" s="294"/>
      <c r="F47" s="294"/>
      <c r="G47" s="46"/>
      <c r="H47" s="46"/>
      <c r="I47" s="46"/>
    </row>
    <row r="48" spans="1:9" s="11" customFormat="1" ht="13.5" customHeight="1">
      <c r="A48" s="295" t="s">
        <v>213</v>
      </c>
      <c r="B48" s="294"/>
      <c r="C48" s="294"/>
      <c r="D48" s="294"/>
      <c r="E48" s="294"/>
      <c r="F48" s="294"/>
      <c r="G48" s="46"/>
      <c r="H48" s="46"/>
      <c r="I48" s="46"/>
    </row>
    <row r="49" spans="1:9" s="11" customFormat="1" ht="65.25" customHeight="1">
      <c r="A49" s="294" t="s">
        <v>266</v>
      </c>
      <c r="B49" s="294"/>
      <c r="C49" s="294"/>
      <c r="D49" s="294"/>
      <c r="E49" s="294"/>
      <c r="F49" s="294"/>
      <c r="G49" s="46"/>
      <c r="H49" s="46"/>
      <c r="I49" s="46"/>
    </row>
    <row r="50" spans="1:9" s="11" customFormat="1" ht="13.5" customHeight="1">
      <c r="A50" s="295" t="s">
        <v>214</v>
      </c>
      <c r="B50" s="294"/>
      <c r="C50" s="294"/>
      <c r="D50" s="294"/>
      <c r="E50" s="294"/>
      <c r="F50" s="294"/>
      <c r="G50" s="46"/>
      <c r="H50" s="46"/>
      <c r="I50" s="46"/>
    </row>
    <row r="51" spans="1:9" s="11" customFormat="1" ht="13.5" customHeight="1">
      <c r="A51" s="294" t="s">
        <v>195</v>
      </c>
      <c r="B51" s="294"/>
      <c r="C51" s="294"/>
      <c r="D51" s="294"/>
      <c r="E51" s="294"/>
      <c r="F51" s="294"/>
      <c r="G51" s="46"/>
      <c r="H51" s="46"/>
      <c r="I51" s="46"/>
    </row>
    <row r="52" spans="1:9" s="11" customFormat="1" ht="12.75">
      <c r="A52" s="295" t="s">
        <v>215</v>
      </c>
      <c r="B52" s="294"/>
      <c r="C52" s="294"/>
      <c r="D52" s="294"/>
      <c r="E52" s="294"/>
      <c r="F52" s="294"/>
      <c r="G52" s="46"/>
      <c r="H52" s="46"/>
      <c r="I52" s="46"/>
    </row>
    <row r="53" spans="1:9" s="11" customFormat="1" ht="24.75" customHeight="1">
      <c r="A53" s="294" t="s">
        <v>183</v>
      </c>
      <c r="B53" s="294"/>
      <c r="C53" s="294"/>
      <c r="D53" s="294"/>
      <c r="E53" s="294"/>
      <c r="F53" s="294"/>
      <c r="G53" s="46"/>
      <c r="H53" s="46"/>
      <c r="I53" s="46"/>
    </row>
    <row r="54" spans="1:9" s="11" customFormat="1" ht="13.5" customHeight="1">
      <c r="A54" s="296" t="s">
        <v>249</v>
      </c>
      <c r="B54" s="296"/>
      <c r="C54" s="296"/>
      <c r="D54" s="296"/>
      <c r="E54" s="296"/>
      <c r="F54" s="296"/>
      <c r="G54" s="46"/>
      <c r="H54" s="46"/>
      <c r="I54" s="46"/>
    </row>
    <row r="55" spans="1:9" s="11" customFormat="1" ht="24.75" customHeight="1">
      <c r="A55" s="294" t="s">
        <v>271</v>
      </c>
      <c r="B55" s="294"/>
      <c r="C55" s="294"/>
      <c r="D55" s="294"/>
      <c r="E55" s="294"/>
      <c r="F55" s="294"/>
      <c r="G55" s="46"/>
      <c r="H55" s="46"/>
      <c r="I55" s="287"/>
    </row>
    <row r="56" spans="1:9" s="11" customFormat="1" ht="13.5" customHeight="1">
      <c r="A56" s="295" t="s">
        <v>196</v>
      </c>
      <c r="B56" s="294"/>
      <c r="C56" s="294"/>
      <c r="D56" s="294"/>
      <c r="E56" s="294"/>
      <c r="F56" s="294"/>
      <c r="G56" s="46"/>
      <c r="H56" s="46"/>
      <c r="I56" s="46"/>
    </row>
    <row r="57" spans="1:9" s="11" customFormat="1" ht="54" customHeight="1">
      <c r="A57" s="294" t="s">
        <v>184</v>
      </c>
      <c r="B57" s="294"/>
      <c r="C57" s="294"/>
      <c r="D57" s="294"/>
      <c r="E57" s="294"/>
      <c r="F57" s="294"/>
      <c r="G57" s="46"/>
      <c r="H57" s="46"/>
      <c r="I57" s="46"/>
    </row>
    <row r="58" spans="1:9" s="11" customFormat="1" ht="13.5" customHeight="1">
      <c r="A58" s="295" t="s">
        <v>197</v>
      </c>
      <c r="B58" s="294"/>
      <c r="C58" s="294"/>
      <c r="D58" s="294"/>
      <c r="E58" s="294"/>
      <c r="F58" s="294"/>
      <c r="G58" s="46"/>
      <c r="H58" s="46"/>
      <c r="I58" s="46"/>
    </row>
    <row r="59" spans="1:9" s="11" customFormat="1" ht="13.5" customHeight="1">
      <c r="A59" s="294" t="s">
        <v>267</v>
      </c>
      <c r="B59" s="294"/>
      <c r="C59" s="294"/>
      <c r="D59" s="294"/>
      <c r="E59" s="294"/>
      <c r="F59" s="294"/>
      <c r="G59" s="46"/>
      <c r="H59" s="46"/>
      <c r="I59" s="46"/>
    </row>
    <row r="60" spans="1:9" s="11" customFormat="1" ht="13.5" customHeight="1">
      <c r="A60" s="295" t="s">
        <v>198</v>
      </c>
      <c r="B60" s="294"/>
      <c r="C60" s="294"/>
      <c r="D60" s="294"/>
      <c r="E60" s="294"/>
      <c r="F60" s="294"/>
      <c r="G60" s="46"/>
      <c r="H60" s="46"/>
      <c r="I60" s="46"/>
    </row>
    <row r="61" spans="1:9" s="11" customFormat="1" ht="36.75" customHeight="1">
      <c r="A61" s="294" t="s">
        <v>185</v>
      </c>
      <c r="B61" s="294"/>
      <c r="C61" s="294"/>
      <c r="D61" s="294"/>
      <c r="E61" s="294"/>
      <c r="F61" s="294"/>
      <c r="G61" s="46"/>
      <c r="H61" s="46"/>
      <c r="I61" s="46"/>
    </row>
    <row r="62" spans="1:9" s="11" customFormat="1" ht="13.5" customHeight="1">
      <c r="A62" s="295" t="s">
        <v>199</v>
      </c>
      <c r="B62" s="294"/>
      <c r="C62" s="294"/>
      <c r="D62" s="294"/>
      <c r="E62" s="294"/>
      <c r="F62" s="294"/>
      <c r="G62" s="46"/>
      <c r="H62" s="46"/>
      <c r="I62" s="46"/>
    </row>
    <row r="63" spans="1:9" s="11" customFormat="1" ht="36.75" customHeight="1">
      <c r="A63" s="294" t="s">
        <v>11</v>
      </c>
      <c r="B63" s="294"/>
      <c r="C63" s="294"/>
      <c r="D63" s="294"/>
      <c r="E63" s="294"/>
      <c r="F63" s="294"/>
      <c r="G63" s="46"/>
      <c r="H63" s="46"/>
      <c r="I63" s="46"/>
    </row>
    <row r="64" spans="1:9" s="11" customFormat="1" ht="13.5" customHeight="1">
      <c r="A64" s="295" t="s">
        <v>9</v>
      </c>
      <c r="B64" s="294"/>
      <c r="C64" s="294"/>
      <c r="D64" s="294"/>
      <c r="E64" s="294"/>
      <c r="F64" s="294"/>
      <c r="G64" s="46"/>
      <c r="H64" s="46"/>
      <c r="I64" s="46"/>
    </row>
    <row r="65" spans="1:9" s="11" customFormat="1" ht="13.5" customHeight="1">
      <c r="A65" s="294" t="s">
        <v>186</v>
      </c>
      <c r="B65" s="294"/>
      <c r="C65" s="294"/>
      <c r="D65" s="294"/>
      <c r="E65" s="294"/>
      <c r="F65" s="294"/>
      <c r="G65" s="46"/>
      <c r="H65" s="46"/>
      <c r="I65" s="46"/>
    </row>
    <row r="66" spans="1:9" s="11" customFormat="1" ht="13.5" customHeight="1">
      <c r="A66" s="295" t="s">
        <v>10</v>
      </c>
      <c r="B66" s="294"/>
      <c r="C66" s="294"/>
      <c r="D66" s="294"/>
      <c r="E66" s="294"/>
      <c r="F66" s="294"/>
      <c r="G66" s="46"/>
      <c r="H66" s="46"/>
      <c r="I66" s="46"/>
    </row>
    <row r="67" spans="1:9" s="11" customFormat="1" ht="24.75" customHeight="1">
      <c r="A67" s="294" t="s">
        <v>102</v>
      </c>
      <c r="B67" s="294"/>
      <c r="C67" s="294"/>
      <c r="D67" s="294"/>
      <c r="E67" s="294"/>
      <c r="F67" s="294"/>
      <c r="G67" s="46"/>
      <c r="H67" s="46"/>
      <c r="I67" s="46"/>
    </row>
    <row r="68" spans="1:9" s="11" customFormat="1" ht="13.5" customHeight="1">
      <c r="A68" s="295" t="s">
        <v>216</v>
      </c>
      <c r="B68" s="294"/>
      <c r="C68" s="294"/>
      <c r="D68" s="294"/>
      <c r="E68" s="294"/>
      <c r="F68" s="294"/>
      <c r="G68" s="46"/>
      <c r="H68" s="46"/>
      <c r="I68" s="46"/>
    </row>
    <row r="69" spans="1:9" s="11" customFormat="1" ht="36.75" customHeight="1">
      <c r="A69" s="294" t="s">
        <v>12</v>
      </c>
      <c r="B69" s="294"/>
      <c r="C69" s="294"/>
      <c r="D69" s="294"/>
      <c r="E69" s="294"/>
      <c r="F69" s="294"/>
      <c r="G69" s="46"/>
      <c r="H69" s="46"/>
      <c r="I69" s="46"/>
    </row>
    <row r="70" spans="1:9" s="11" customFormat="1" ht="13.5" customHeight="1">
      <c r="A70" s="295" t="s">
        <v>217</v>
      </c>
      <c r="B70" s="294"/>
      <c r="C70" s="294"/>
      <c r="D70" s="294"/>
      <c r="E70" s="294"/>
      <c r="F70" s="294"/>
      <c r="G70" s="46"/>
      <c r="H70" s="46"/>
      <c r="I70" s="46"/>
    </row>
    <row r="71" spans="1:9" s="11" customFormat="1" ht="24.75" customHeight="1">
      <c r="A71" s="294" t="s">
        <v>13</v>
      </c>
      <c r="B71" s="294"/>
      <c r="C71" s="294"/>
      <c r="D71" s="294"/>
      <c r="E71" s="294"/>
      <c r="F71" s="294"/>
      <c r="G71" s="46"/>
      <c r="H71" s="46"/>
      <c r="I71" s="46"/>
    </row>
    <row r="72" spans="1:9" s="11" customFormat="1" ht="13.5" customHeight="1">
      <c r="A72" s="294" t="s">
        <v>187</v>
      </c>
      <c r="B72" s="294"/>
      <c r="C72" s="294"/>
      <c r="D72" s="294"/>
      <c r="E72" s="294"/>
      <c r="F72" s="294"/>
      <c r="G72" s="46"/>
      <c r="H72" s="46"/>
      <c r="I72" s="46"/>
    </row>
    <row r="73" spans="1:9" s="11" customFormat="1" ht="13.5" customHeight="1">
      <c r="A73" s="296" t="s">
        <v>251</v>
      </c>
      <c r="B73" s="296"/>
      <c r="C73" s="296"/>
      <c r="D73" s="296"/>
      <c r="E73" s="296"/>
      <c r="F73" s="296"/>
      <c r="G73" s="287"/>
      <c r="H73" s="287"/>
      <c r="I73" s="287"/>
    </row>
    <row r="74" spans="1:9" s="11" customFormat="1" ht="13.5" customHeight="1">
      <c r="A74" s="294"/>
      <c r="B74" s="294"/>
      <c r="C74" s="88"/>
      <c r="D74" s="88"/>
      <c r="E74" s="88"/>
      <c r="F74" s="88"/>
      <c r="G74" s="287"/>
      <c r="H74" s="287"/>
      <c r="I74" s="287"/>
    </row>
    <row r="75" spans="1:9" s="11" customFormat="1" ht="24.75" customHeight="1">
      <c r="A75" s="294" t="s">
        <v>250</v>
      </c>
      <c r="B75" s="294"/>
      <c r="C75" s="294"/>
      <c r="D75" s="294"/>
      <c r="E75" s="294"/>
      <c r="F75" s="294"/>
      <c r="G75" s="287"/>
      <c r="H75" s="287"/>
      <c r="I75" s="287"/>
    </row>
    <row r="76" spans="1:9" s="11" customFormat="1" ht="13.5" customHeight="1">
      <c r="A76" s="295" t="s">
        <v>14</v>
      </c>
      <c r="B76" s="293"/>
      <c r="C76" s="293"/>
      <c r="D76" s="293"/>
      <c r="E76" s="293"/>
      <c r="F76" s="293"/>
      <c r="G76" s="287"/>
      <c r="H76" s="287"/>
      <c r="I76" s="287"/>
    </row>
    <row r="77" spans="1:9" s="11" customFormat="1" ht="13.5" customHeight="1">
      <c r="A77" s="294" t="s">
        <v>18</v>
      </c>
      <c r="B77" s="294"/>
      <c r="C77" s="294"/>
      <c r="D77" s="294"/>
      <c r="E77" s="294"/>
      <c r="F77" s="294"/>
      <c r="G77" s="46"/>
      <c r="H77" s="46"/>
      <c r="I77" s="46"/>
    </row>
    <row r="78" spans="1:9" s="11" customFormat="1" ht="13.5" customHeight="1">
      <c r="A78" s="295" t="s">
        <v>15</v>
      </c>
      <c r="B78" s="293"/>
      <c r="C78" s="293"/>
      <c r="D78" s="293"/>
      <c r="E78" s="293"/>
      <c r="F78" s="293"/>
      <c r="G78" s="287"/>
      <c r="H78" s="287"/>
      <c r="I78" s="287"/>
    </row>
    <row r="79" spans="1:9" s="11" customFormat="1" ht="13.5" customHeight="1">
      <c r="A79" s="294" t="s">
        <v>19</v>
      </c>
      <c r="B79" s="294"/>
      <c r="C79" s="294"/>
      <c r="D79" s="294"/>
      <c r="E79" s="294"/>
      <c r="F79" s="294"/>
      <c r="G79" s="46"/>
      <c r="H79" s="46"/>
      <c r="I79" s="46"/>
    </row>
    <row r="80" spans="1:9" s="11" customFormat="1" ht="13.5" customHeight="1">
      <c r="A80" s="295" t="s">
        <v>16</v>
      </c>
      <c r="B80" s="293"/>
      <c r="C80" s="293"/>
      <c r="D80" s="293"/>
      <c r="E80" s="293"/>
      <c r="F80" s="293"/>
      <c r="G80" s="287"/>
      <c r="H80" s="287"/>
      <c r="I80" s="287"/>
    </row>
    <row r="81" spans="1:9" s="11" customFormat="1" ht="13.5" customHeight="1">
      <c r="A81" s="294" t="s">
        <v>20</v>
      </c>
      <c r="B81" s="294"/>
      <c r="C81" s="294"/>
      <c r="D81" s="294"/>
      <c r="E81" s="294"/>
      <c r="F81" s="294"/>
      <c r="G81" s="46"/>
      <c r="H81" s="46"/>
      <c r="I81" s="46"/>
    </row>
    <row r="82" spans="1:9" s="11" customFormat="1" ht="13.5" customHeight="1">
      <c r="A82" s="295" t="s">
        <v>17</v>
      </c>
      <c r="B82" s="293"/>
      <c r="C82" s="293"/>
      <c r="D82" s="293"/>
      <c r="E82" s="293"/>
      <c r="F82" s="293"/>
      <c r="G82" s="287"/>
      <c r="H82" s="287"/>
      <c r="I82" s="287"/>
    </row>
    <row r="83" spans="1:9" s="11" customFormat="1" ht="13.5" customHeight="1">
      <c r="A83" s="294" t="s">
        <v>268</v>
      </c>
      <c r="B83" s="294"/>
      <c r="C83" s="294"/>
      <c r="D83" s="294"/>
      <c r="E83" s="294"/>
      <c r="F83" s="294"/>
      <c r="G83" s="46"/>
      <c r="H83" s="46"/>
      <c r="I83" s="46"/>
    </row>
    <row r="84" spans="1:9" s="11" customFormat="1" ht="13.5" customHeight="1">
      <c r="A84" s="295" t="s">
        <v>9</v>
      </c>
      <c r="B84" s="293"/>
      <c r="C84" s="293"/>
      <c r="D84" s="293"/>
      <c r="E84" s="293"/>
      <c r="F84" s="293"/>
      <c r="G84" s="287"/>
      <c r="H84" s="287"/>
      <c r="I84" s="287"/>
    </row>
    <row r="85" spans="1:9" s="11" customFormat="1" ht="13.5" customHeight="1">
      <c r="A85" s="291" t="s">
        <v>200</v>
      </c>
      <c r="B85" s="291"/>
      <c r="C85" s="291"/>
      <c r="D85" s="291"/>
      <c r="E85" s="291"/>
      <c r="F85" s="291"/>
      <c r="G85" s="46"/>
      <c r="H85" s="46"/>
      <c r="I85" s="46"/>
    </row>
    <row r="86" spans="1:9" s="11" customFormat="1" ht="13.5" customHeight="1">
      <c r="A86" s="288" t="s">
        <v>21</v>
      </c>
      <c r="B86" s="288"/>
      <c r="C86" s="288"/>
      <c r="D86" s="288"/>
      <c r="E86" s="46"/>
      <c r="F86" s="46"/>
      <c r="G86" s="46"/>
      <c r="H86" s="46"/>
      <c r="I86" s="46"/>
    </row>
    <row r="87" spans="1:9" s="11" customFormat="1" ht="24.75" customHeight="1">
      <c r="A87" s="294" t="s">
        <v>22</v>
      </c>
      <c r="B87" s="294"/>
      <c r="C87" s="294"/>
      <c r="D87" s="294"/>
      <c r="E87" s="294"/>
      <c r="F87" s="294"/>
      <c r="G87" s="46"/>
      <c r="H87" s="46"/>
      <c r="I87" s="46"/>
    </row>
    <row r="88" spans="1:9" s="11" customFormat="1" ht="24.75" customHeight="1">
      <c r="A88" s="294" t="s">
        <v>188</v>
      </c>
      <c r="B88" s="294"/>
      <c r="C88" s="294"/>
      <c r="D88" s="294"/>
      <c r="E88" s="294"/>
      <c r="F88" s="294"/>
      <c r="G88" s="46"/>
      <c r="H88" s="46"/>
      <c r="I88" s="46"/>
    </row>
    <row r="89" spans="1:9" s="11" customFormat="1" ht="13.5" customHeight="1">
      <c r="A89" s="296" t="s">
        <v>259</v>
      </c>
      <c r="B89" s="296"/>
      <c r="C89" s="296"/>
      <c r="D89" s="296"/>
      <c r="E89" s="296"/>
      <c r="F89" s="296"/>
      <c r="G89" s="287"/>
      <c r="H89" s="287"/>
      <c r="I89" s="287"/>
    </row>
    <row r="90" spans="1:9" s="11" customFormat="1" ht="13.5" customHeight="1">
      <c r="A90" s="294"/>
      <c r="B90" s="294"/>
      <c r="C90" s="88"/>
      <c r="D90" s="88"/>
      <c r="E90" s="88"/>
      <c r="F90" s="88"/>
      <c r="G90" s="287"/>
      <c r="H90" s="287"/>
      <c r="I90" s="287"/>
    </row>
    <row r="91" spans="1:9" s="11" customFormat="1" ht="24.75" customHeight="1">
      <c r="A91" s="294" t="s">
        <v>250</v>
      </c>
      <c r="B91" s="294"/>
      <c r="C91" s="294"/>
      <c r="D91" s="294"/>
      <c r="E91" s="294"/>
      <c r="F91" s="294"/>
      <c r="G91" s="46"/>
      <c r="H91" s="46"/>
      <c r="I91" s="46"/>
    </row>
    <row r="92" spans="1:9" s="11" customFormat="1" ht="13.5" customHeight="1">
      <c r="A92" s="295" t="s">
        <v>98</v>
      </c>
      <c r="B92" s="293"/>
      <c r="C92" s="293"/>
      <c r="D92" s="293"/>
      <c r="G92" s="287"/>
      <c r="H92" s="287"/>
      <c r="I92" s="287"/>
    </row>
    <row r="93" spans="1:9" s="11" customFormat="1" ht="13.5" customHeight="1">
      <c r="A93" s="294" t="s">
        <v>272</v>
      </c>
      <c r="B93" s="294"/>
      <c r="C93" s="294"/>
      <c r="D93" s="294"/>
      <c r="E93" s="294"/>
      <c r="F93" s="294"/>
      <c r="G93" s="287"/>
      <c r="H93" s="287"/>
      <c r="I93" s="287"/>
    </row>
    <row r="94" spans="1:9" s="11" customFormat="1" ht="13.5" customHeight="1">
      <c r="A94" s="292" t="s">
        <v>189</v>
      </c>
      <c r="B94" s="293"/>
      <c r="C94" s="293"/>
      <c r="D94" s="293"/>
      <c r="E94" s="293"/>
      <c r="F94" s="287"/>
      <c r="G94" s="287"/>
      <c r="H94" s="287"/>
      <c r="I94" s="287"/>
    </row>
    <row r="95" spans="1:9" s="11" customFormat="1" ht="53.25" customHeight="1">
      <c r="A95" s="294" t="s">
        <v>23</v>
      </c>
      <c r="B95" s="294"/>
      <c r="C95" s="294"/>
      <c r="D95" s="294"/>
      <c r="E95" s="294"/>
      <c r="F95" s="294"/>
      <c r="G95" s="46"/>
      <c r="H95" s="46"/>
      <c r="I95" s="46"/>
    </row>
    <row r="96" ht="12.75" customHeight="1"/>
  </sheetData>
  <sheetProtection password="CC32" sheet="1" objects="1" scenarios="1"/>
  <mergeCells count="93">
    <mergeCell ref="A8:F8"/>
    <mergeCell ref="A1:F1"/>
    <mergeCell ref="A4:F4"/>
    <mergeCell ref="A5:F5"/>
    <mergeCell ref="A3:F3"/>
    <mergeCell ref="A87:F87"/>
    <mergeCell ref="A83:F83"/>
    <mergeCell ref="A57:F57"/>
    <mergeCell ref="A61:F61"/>
    <mergeCell ref="A59:F59"/>
    <mergeCell ref="A93:F93"/>
    <mergeCell ref="A95:F95"/>
    <mergeCell ref="A89:F89"/>
    <mergeCell ref="A73:F73"/>
    <mergeCell ref="A54:F54"/>
    <mergeCell ref="A71:F71"/>
    <mergeCell ref="A69:F69"/>
    <mergeCell ref="A77:F77"/>
    <mergeCell ref="A79:F79"/>
    <mergeCell ref="A81:F81"/>
    <mergeCell ref="A63:F63"/>
    <mergeCell ref="A65:F65"/>
    <mergeCell ref="A67:F67"/>
    <mergeCell ref="A39:F39"/>
    <mergeCell ref="A41:F41"/>
    <mergeCell ref="A43:F43"/>
    <mergeCell ref="A45:F45"/>
    <mergeCell ref="A47:F47"/>
    <mergeCell ref="A49:F49"/>
    <mergeCell ref="A46:F46"/>
    <mergeCell ref="A29:F29"/>
    <mergeCell ref="A31:F31"/>
    <mergeCell ref="A33:F33"/>
    <mergeCell ref="A35:F35"/>
    <mergeCell ref="A37:F37"/>
    <mergeCell ref="A32:F32"/>
    <mergeCell ref="A12:F12"/>
    <mergeCell ref="A20:F20"/>
    <mergeCell ref="A13:F13"/>
    <mergeCell ref="A14:F14"/>
    <mergeCell ref="A15:C15"/>
    <mergeCell ref="A17:D17"/>
    <mergeCell ref="A19:F19"/>
    <mergeCell ref="A10:F10"/>
    <mergeCell ref="A11:F11"/>
    <mergeCell ref="A9:F9"/>
    <mergeCell ref="A6:F6"/>
    <mergeCell ref="A7:F7"/>
    <mergeCell ref="A44:F44"/>
    <mergeCell ref="A28:F28"/>
    <mergeCell ref="A21:F21"/>
    <mergeCell ref="A40:F40"/>
    <mergeCell ref="A30:F30"/>
    <mergeCell ref="A34:F34"/>
    <mergeCell ref="A74:B74"/>
    <mergeCell ref="A16:F16"/>
    <mergeCell ref="A18:F18"/>
    <mergeCell ref="A36:F36"/>
    <mergeCell ref="A38:F38"/>
    <mergeCell ref="A22:F22"/>
    <mergeCell ref="A24:F24"/>
    <mergeCell ref="A26:F26"/>
    <mergeCell ref="A27:F27"/>
    <mergeCell ref="A64:F64"/>
    <mergeCell ref="A68:F68"/>
    <mergeCell ref="A70:F70"/>
    <mergeCell ref="A23:F23"/>
    <mergeCell ref="A25:F25"/>
    <mergeCell ref="A52:F52"/>
    <mergeCell ref="A48:F48"/>
    <mergeCell ref="A50:F50"/>
    <mergeCell ref="A51:F51"/>
    <mergeCell ref="A42:F42"/>
    <mergeCell ref="A84:F84"/>
    <mergeCell ref="A80:F80"/>
    <mergeCell ref="A82:F82"/>
    <mergeCell ref="A53:F53"/>
    <mergeCell ref="A55:F55"/>
    <mergeCell ref="A91:F91"/>
    <mergeCell ref="A56:F56"/>
    <mergeCell ref="A58:F58"/>
    <mergeCell ref="A60:F60"/>
    <mergeCell ref="A62:F62"/>
    <mergeCell ref="A85:F85"/>
    <mergeCell ref="A94:E94"/>
    <mergeCell ref="A88:F88"/>
    <mergeCell ref="A92:D92"/>
    <mergeCell ref="A90:B90"/>
    <mergeCell ref="A66:F66"/>
    <mergeCell ref="A76:F76"/>
    <mergeCell ref="A78:F78"/>
    <mergeCell ref="A72:F72"/>
    <mergeCell ref="A75:F75"/>
  </mergeCells>
  <printOptions/>
  <pageMargins left="0.51" right="0.37" top="1" bottom="1" header="0.25" footer="0.25"/>
  <pageSetup fitToHeight="4" fitToWidth="1" horizontalDpi="600" verticalDpi="600" orientation="portrait" scale="97" r:id="rId1"/>
  <headerFooter alignWithMargins="0">
    <oddHeader>&amp;L&amp;9State of California
&amp;"Arial,Bold"Schedule of Rental Income&amp;"Arial,Regular"
MPROP / MPAP 151&amp;R&amp;9DEPARTMENT OF HOUSING AND COMMUNITY DEVELOPMENT
DIVISION OF FINANCIAL ASSISTANCE</oddHeader>
    <oddFooter>&amp;C&amp;9Page &amp;P of &amp;N&amp;R&amp;"Arial,Italic"&amp;9&amp;A</oddFooter>
  </headerFooter>
</worksheet>
</file>

<file path=xl/worksheets/sheet2.xml><?xml version="1.0" encoding="utf-8"?>
<worksheet xmlns="http://schemas.openxmlformats.org/spreadsheetml/2006/main" xmlns:r="http://schemas.openxmlformats.org/officeDocument/2006/relationships">
  <sheetPr codeName="Sheet5">
    <tabColor rgb="FFFFFF00"/>
    <pageSetUpPr fitToPage="1"/>
  </sheetPr>
  <dimension ref="A1:O62"/>
  <sheetViews>
    <sheetView showGridLines="0" tabSelected="1" zoomScaleSheetLayoutView="100" zoomScalePageLayoutView="0" workbookViewId="0" topLeftCell="A1">
      <selection activeCell="C7" sqref="C7:E7"/>
    </sheetView>
  </sheetViews>
  <sheetFormatPr defaultColWidth="9.140625" defaultRowHeight="12.75"/>
  <cols>
    <col min="1" max="1" width="16.421875" style="0" customWidth="1"/>
    <col min="2" max="2" width="12.8515625" style="0" customWidth="1"/>
    <col min="3" max="3" width="13.7109375" style="0" customWidth="1"/>
    <col min="4" max="6" width="12.8515625" style="0" customWidth="1"/>
    <col min="7" max="7" width="12.57421875" style="0" customWidth="1"/>
    <col min="8" max="8" width="12.8515625" style="0" customWidth="1"/>
    <col min="9" max="9" width="12.7109375" style="0" customWidth="1"/>
    <col min="10" max="10" width="13.00390625" style="0" customWidth="1"/>
    <col min="14" max="14" width="9.140625" style="0" hidden="1" customWidth="1"/>
    <col min="15" max="15" width="16.421875" style="0" hidden="1" customWidth="1"/>
  </cols>
  <sheetData>
    <row r="1" spans="1:10" ht="42.75" customHeight="1">
      <c r="A1" s="334" t="s">
        <v>224</v>
      </c>
      <c r="B1" s="335"/>
      <c r="C1" s="335"/>
      <c r="D1" s="335"/>
      <c r="E1" s="335"/>
      <c r="F1" s="335"/>
      <c r="G1" s="335"/>
      <c r="H1" s="335"/>
      <c r="I1" s="335"/>
      <c r="J1" s="335"/>
    </row>
    <row r="2" spans="1:10" ht="15.75">
      <c r="A2" s="365" t="s">
        <v>258</v>
      </c>
      <c r="B2" s="365"/>
      <c r="C2" s="365"/>
      <c r="D2" s="365"/>
      <c r="E2" s="365"/>
      <c r="F2" s="365"/>
      <c r="G2" s="365"/>
      <c r="H2" s="365"/>
      <c r="I2" s="365"/>
      <c r="J2" s="365"/>
    </row>
    <row r="3" spans="1:15" ht="21" customHeight="1">
      <c r="A3" s="336" t="s">
        <v>24</v>
      </c>
      <c r="B3" s="335"/>
      <c r="C3" s="335"/>
      <c r="D3" s="335"/>
      <c r="E3" s="335"/>
      <c r="F3" s="335"/>
      <c r="G3" s="335"/>
      <c r="H3" s="335"/>
      <c r="I3" s="335"/>
      <c r="J3" s="335"/>
      <c r="O3" s="64" t="s">
        <v>122</v>
      </c>
    </row>
    <row r="4" spans="1:15" ht="13.5" thickBot="1">
      <c r="A4" s="279" t="s">
        <v>276</v>
      </c>
      <c r="B4" s="366"/>
      <c r="C4" s="366"/>
      <c r="D4" s="366"/>
      <c r="E4" s="366"/>
      <c r="F4" s="366"/>
      <c r="G4" s="366"/>
      <c r="H4" s="366"/>
      <c r="I4" s="366"/>
      <c r="J4" s="366"/>
      <c r="O4" s="62"/>
    </row>
    <row r="5" spans="1:15" ht="15.75" customHeight="1">
      <c r="A5" s="340" t="s">
        <v>108</v>
      </c>
      <c r="B5" s="341"/>
      <c r="C5" s="341"/>
      <c r="D5" s="341"/>
      <c r="E5" s="341"/>
      <c r="F5" s="189"/>
      <c r="G5" s="373"/>
      <c r="H5" s="374"/>
      <c r="I5" s="374"/>
      <c r="J5" s="375"/>
      <c r="N5">
        <v>1</v>
      </c>
      <c r="O5" s="246" t="s">
        <v>123</v>
      </c>
    </row>
    <row r="6" spans="1:15" ht="5.25" customHeight="1">
      <c r="A6" s="50"/>
      <c r="B6" s="19"/>
      <c r="C6" s="19"/>
      <c r="D6" s="19"/>
      <c r="E6" s="19"/>
      <c r="F6" s="190"/>
      <c r="G6" s="191"/>
      <c r="H6" s="191"/>
      <c r="I6" s="191"/>
      <c r="J6" s="192"/>
      <c r="N6">
        <v>2</v>
      </c>
      <c r="O6" s="246" t="s">
        <v>124</v>
      </c>
    </row>
    <row r="7" spans="1:15" s="166" customFormat="1" ht="15.75" customHeight="1">
      <c r="A7" s="353" t="s">
        <v>25</v>
      </c>
      <c r="B7" s="354"/>
      <c r="C7" s="339"/>
      <c r="D7" s="339"/>
      <c r="E7" s="339"/>
      <c r="F7" s="193"/>
      <c r="G7" s="194"/>
      <c r="H7" s="194"/>
      <c r="I7" s="194"/>
      <c r="J7" s="195"/>
      <c r="N7" s="166">
        <v>3</v>
      </c>
      <c r="O7" s="247" t="s">
        <v>125</v>
      </c>
    </row>
    <row r="8" spans="1:15" s="166" customFormat="1" ht="15.75">
      <c r="A8" s="353" t="s">
        <v>106</v>
      </c>
      <c r="B8" s="354"/>
      <c r="C8" s="339"/>
      <c r="D8" s="339"/>
      <c r="E8" s="339"/>
      <c r="F8" s="193"/>
      <c r="G8" s="196"/>
      <c r="H8" s="196"/>
      <c r="I8" s="196"/>
      <c r="J8" s="195"/>
      <c r="N8" s="166">
        <v>4</v>
      </c>
      <c r="O8" s="247" t="s">
        <v>126</v>
      </c>
    </row>
    <row r="9" spans="1:15" s="166" customFormat="1" ht="15.75" customHeight="1">
      <c r="A9" s="337" t="s">
        <v>120</v>
      </c>
      <c r="B9" s="338"/>
      <c r="C9" s="339"/>
      <c r="D9" s="339"/>
      <c r="E9" s="339"/>
      <c r="F9" s="193"/>
      <c r="G9" s="196"/>
      <c r="H9" s="197"/>
      <c r="I9" s="197"/>
      <c r="J9" s="195"/>
      <c r="N9" s="166">
        <v>5</v>
      </c>
      <c r="O9" s="247" t="s">
        <v>127</v>
      </c>
    </row>
    <row r="10" spans="1:15" s="166" customFormat="1" ht="15.75" customHeight="1">
      <c r="A10" s="337" t="s">
        <v>27</v>
      </c>
      <c r="B10" s="338" t="s">
        <v>27</v>
      </c>
      <c r="C10" s="339"/>
      <c r="D10" s="339"/>
      <c r="E10" s="339"/>
      <c r="F10" s="193"/>
      <c r="G10" s="196"/>
      <c r="H10" s="197"/>
      <c r="I10" s="197"/>
      <c r="J10" s="195"/>
      <c r="N10" s="166">
        <v>6</v>
      </c>
      <c r="O10" s="247" t="s">
        <v>128</v>
      </c>
    </row>
    <row r="11" spans="1:15" s="166" customFormat="1" ht="15.75" customHeight="1">
      <c r="A11" s="337" t="s">
        <v>43</v>
      </c>
      <c r="B11" s="338" t="s">
        <v>43</v>
      </c>
      <c r="C11" s="173"/>
      <c r="D11" s="175"/>
      <c r="E11" s="175"/>
      <c r="F11" s="193"/>
      <c r="G11" s="196"/>
      <c r="H11" s="197"/>
      <c r="I11" s="197"/>
      <c r="J11" s="195"/>
      <c r="N11" s="166">
        <v>7</v>
      </c>
      <c r="O11" s="247" t="s">
        <v>111</v>
      </c>
    </row>
    <row r="12" spans="1:15" s="166" customFormat="1" ht="15.75" customHeight="1">
      <c r="A12" s="342" t="s">
        <v>28</v>
      </c>
      <c r="B12" s="343"/>
      <c r="C12" s="282">
        <v>2018</v>
      </c>
      <c r="D12" s="174"/>
      <c r="E12" s="174"/>
      <c r="F12" s="193"/>
      <c r="G12" s="196"/>
      <c r="H12" s="197"/>
      <c r="I12" s="197"/>
      <c r="J12" s="195"/>
      <c r="N12" s="166">
        <v>8</v>
      </c>
      <c r="O12" s="247" t="s">
        <v>129</v>
      </c>
    </row>
    <row r="13" spans="1:15" s="166" customFormat="1" ht="15.75" customHeight="1">
      <c r="A13" s="342" t="s">
        <v>109</v>
      </c>
      <c r="B13" s="343" t="s">
        <v>110</v>
      </c>
      <c r="C13" s="344"/>
      <c r="D13" s="345"/>
      <c r="E13" s="175"/>
      <c r="F13" s="370"/>
      <c r="G13" s="371"/>
      <c r="H13" s="372"/>
      <c r="I13" s="368" t="s">
        <v>222</v>
      </c>
      <c r="J13" s="369"/>
      <c r="N13" s="166">
        <v>9</v>
      </c>
      <c r="O13" s="247" t="s">
        <v>130</v>
      </c>
    </row>
    <row r="14" spans="1:15" ht="9" customHeight="1" thickBot="1">
      <c r="A14" s="198"/>
      <c r="B14" s="199"/>
      <c r="C14" s="129"/>
      <c r="D14" s="129"/>
      <c r="E14" s="200"/>
      <c r="F14" s="200"/>
      <c r="G14" s="201"/>
      <c r="H14" s="202"/>
      <c r="I14" s="202"/>
      <c r="J14" s="203"/>
      <c r="N14">
        <v>10</v>
      </c>
      <c r="O14" s="246" t="s">
        <v>131</v>
      </c>
    </row>
    <row r="15" spans="1:15" ht="21.75" customHeight="1">
      <c r="A15" s="330" t="s">
        <v>253</v>
      </c>
      <c r="B15" s="331"/>
      <c r="C15" s="331"/>
      <c r="D15" s="331"/>
      <c r="E15" s="331"/>
      <c r="F15" s="331"/>
      <c r="G15" s="331"/>
      <c r="H15" s="331"/>
      <c r="I15" s="331"/>
      <c r="J15" s="332"/>
      <c r="M15" s="11"/>
      <c r="N15">
        <v>11</v>
      </c>
      <c r="O15" s="246" t="s">
        <v>132</v>
      </c>
    </row>
    <row r="16" spans="1:15" ht="7.5" customHeight="1">
      <c r="A16" s="204"/>
      <c r="B16" s="205"/>
      <c r="C16" s="205"/>
      <c r="D16" s="205"/>
      <c r="E16" s="311"/>
      <c r="F16" s="312"/>
      <c r="G16" s="312"/>
      <c r="H16" s="313"/>
      <c r="I16" s="205"/>
      <c r="J16" s="206"/>
      <c r="M16" s="11"/>
      <c r="N16">
        <v>12</v>
      </c>
      <c r="O16" s="246" t="s">
        <v>133</v>
      </c>
    </row>
    <row r="17" spans="1:15" ht="26.25" customHeight="1">
      <c r="A17" s="207"/>
      <c r="B17" s="318" t="s">
        <v>167</v>
      </c>
      <c r="C17" s="318"/>
      <c r="D17" s="318"/>
      <c r="E17" s="208"/>
      <c r="F17" s="208"/>
      <c r="G17" s="208"/>
      <c r="H17" s="318"/>
      <c r="I17" s="318"/>
      <c r="J17" s="319"/>
      <c r="N17">
        <v>13</v>
      </c>
      <c r="O17" s="246" t="s">
        <v>134</v>
      </c>
    </row>
    <row r="18" spans="1:15" ht="18" customHeight="1">
      <c r="A18" s="250" t="s">
        <v>32</v>
      </c>
      <c r="B18" s="314"/>
      <c r="C18" s="315"/>
      <c r="D18" s="333"/>
      <c r="E18" s="333"/>
      <c r="F18" s="325" t="s">
        <v>112</v>
      </c>
      <c r="G18" s="326"/>
      <c r="H18" s="349">
        <v>42895</v>
      </c>
      <c r="I18" s="350"/>
      <c r="J18" s="51"/>
      <c r="N18">
        <v>14</v>
      </c>
      <c r="O18" s="246" t="s">
        <v>135</v>
      </c>
    </row>
    <row r="19" spans="1:15" ht="9" customHeight="1">
      <c r="A19" s="213"/>
      <c r="B19" s="214"/>
      <c r="C19" s="215"/>
      <c r="D19" s="210"/>
      <c r="E19" s="210"/>
      <c r="F19" s="211"/>
      <c r="G19" s="212"/>
      <c r="H19" s="216"/>
      <c r="I19" s="217"/>
      <c r="J19" s="209"/>
      <c r="N19">
        <v>15</v>
      </c>
      <c r="O19" s="246" t="s">
        <v>136</v>
      </c>
    </row>
    <row r="20" spans="1:15" ht="21.75" customHeight="1">
      <c r="A20" s="363" t="s">
        <v>245</v>
      </c>
      <c r="B20" s="364"/>
      <c r="C20" s="364"/>
      <c r="D20" s="364"/>
      <c r="E20" s="364"/>
      <c r="F20" s="364"/>
      <c r="G20" s="364"/>
      <c r="H20" s="364"/>
      <c r="I20" s="364"/>
      <c r="J20" s="218"/>
      <c r="N20">
        <v>16</v>
      </c>
      <c r="O20" s="246" t="s">
        <v>137</v>
      </c>
    </row>
    <row r="21" spans="1:15" ht="24" customHeight="1">
      <c r="A21" s="77" t="s">
        <v>113</v>
      </c>
      <c r="B21" s="52">
        <v>1</v>
      </c>
      <c r="C21" s="52">
        <v>2</v>
      </c>
      <c r="D21" s="52">
        <v>3</v>
      </c>
      <c r="E21" s="52">
        <v>4</v>
      </c>
      <c r="F21" s="52">
        <v>5</v>
      </c>
      <c r="G21" s="52">
        <v>6</v>
      </c>
      <c r="H21" s="52">
        <v>7</v>
      </c>
      <c r="I21" s="52">
        <v>8</v>
      </c>
      <c r="J21" s="53"/>
      <c r="N21">
        <v>17</v>
      </c>
      <c r="O21" s="246" t="s">
        <v>138</v>
      </c>
    </row>
    <row r="22" spans="1:15" s="10" customFormat="1" ht="15.75" customHeight="1">
      <c r="A22" s="78" t="s">
        <v>244</v>
      </c>
      <c r="B22" s="283">
        <f>IF($B$18="","",VLOOKUP($B$18,'6. State Income Limits Chart'!$A$1:$J$59,3,FALSE))</f>
      </c>
      <c r="C22" s="283">
        <f>IF($B$18="","",VLOOKUP($B$18,'6. State Income Limits Chart'!$A$1:$J$59,4,FALSE))</f>
      </c>
      <c r="D22" s="283">
        <f>IF($B$18="","",VLOOKUP($B$18,'6. State Income Limits Chart'!$A$1:$J$59,5,FALSE))</f>
      </c>
      <c r="E22" s="283">
        <f>IF($B$18="","",VLOOKUP($B$18,'6. State Income Limits Chart'!$A$1:$J$59,6,FALSE))</f>
      </c>
      <c r="F22" s="283">
        <f>IF($B$18="","",VLOOKUP($B$18,'6. State Income Limits Chart'!$A$1:$J$59,7,FALSE))</f>
      </c>
      <c r="G22" s="283">
        <f>IF($B$18="","",VLOOKUP($B$18,'6. State Income Limits Chart'!$A$1:$J$59,8,FALSE))</f>
      </c>
      <c r="H22" s="283">
        <f>IF($B$18="","",VLOOKUP($B$18,'6. State Income Limits Chart'!$A$1:$J$59,9,FALSE))</f>
      </c>
      <c r="I22" s="283">
        <f>IF($B$18="","",VLOOKUP($B$18,'6. State Income Limits Chart'!$A$1:$J$59,10,FALSE))</f>
      </c>
      <c r="J22" s="176"/>
      <c r="N22" s="10">
        <v>18</v>
      </c>
      <c r="O22" s="248" t="s">
        <v>139</v>
      </c>
    </row>
    <row r="23" spans="1:15" ht="9.75" customHeight="1">
      <c r="A23" s="242"/>
      <c r="B23" s="76"/>
      <c r="C23" s="76"/>
      <c r="D23" s="76"/>
      <c r="E23" s="76"/>
      <c r="F23" s="76"/>
      <c r="G23" s="76"/>
      <c r="H23" s="76"/>
      <c r="I23" s="76"/>
      <c r="J23" s="73"/>
      <c r="N23">
        <v>19</v>
      </c>
      <c r="O23" s="246" t="s">
        <v>140</v>
      </c>
    </row>
    <row r="24" spans="1:15" ht="9" customHeight="1" thickBot="1">
      <c r="A24" s="243"/>
      <c r="B24" s="74"/>
      <c r="C24" s="74"/>
      <c r="D24" s="74"/>
      <c r="E24" s="75"/>
      <c r="F24" s="74"/>
      <c r="G24" s="74"/>
      <c r="H24" s="74"/>
      <c r="I24" s="74"/>
      <c r="J24" s="54"/>
      <c r="N24">
        <v>20</v>
      </c>
      <c r="O24" s="246" t="s">
        <v>141</v>
      </c>
    </row>
    <row r="25" spans="1:15" ht="30.75" customHeight="1">
      <c r="A25" s="346" t="s">
        <v>252</v>
      </c>
      <c r="B25" s="347"/>
      <c r="C25" s="347"/>
      <c r="D25" s="347"/>
      <c r="E25" s="347"/>
      <c r="F25" s="347"/>
      <c r="G25" s="347"/>
      <c r="H25" s="347"/>
      <c r="I25" s="347"/>
      <c r="J25" s="348"/>
      <c r="N25">
        <v>21</v>
      </c>
      <c r="O25" s="246" t="s">
        <v>142</v>
      </c>
    </row>
    <row r="26" spans="1:15" ht="18" customHeight="1">
      <c r="A26" s="219"/>
      <c r="B26" s="322" t="s">
        <v>107</v>
      </c>
      <c r="C26" s="323"/>
      <c r="D26" s="323"/>
      <c r="E26" s="323"/>
      <c r="F26" s="220"/>
      <c r="G26" s="220"/>
      <c r="H26" s="139"/>
      <c r="I26" s="102"/>
      <c r="J26" s="221"/>
      <c r="N26">
        <v>22</v>
      </c>
      <c r="O26" s="246" t="s">
        <v>144</v>
      </c>
    </row>
    <row r="27" spans="1:15" ht="18" customHeight="1">
      <c r="A27" s="222"/>
      <c r="B27" s="322" t="s">
        <v>114</v>
      </c>
      <c r="C27" s="323"/>
      <c r="D27" s="323"/>
      <c r="E27" s="323"/>
      <c r="F27" s="223"/>
      <c r="G27" s="223"/>
      <c r="H27" s="223"/>
      <c r="I27" s="223"/>
      <c r="J27" s="221"/>
      <c r="N27">
        <v>23</v>
      </c>
      <c r="O27" s="246" t="s">
        <v>145</v>
      </c>
    </row>
    <row r="28" spans="1:15" ht="18" customHeight="1">
      <c r="A28" s="224"/>
      <c r="B28" s="322" t="s">
        <v>115</v>
      </c>
      <c r="C28" s="323"/>
      <c r="D28" s="323"/>
      <c r="E28" s="323"/>
      <c r="F28" s="190"/>
      <c r="G28" s="190"/>
      <c r="H28" s="190"/>
      <c r="I28" s="190"/>
      <c r="J28" s="221"/>
      <c r="N28">
        <v>24</v>
      </c>
      <c r="O28" s="246" t="s">
        <v>146</v>
      </c>
    </row>
    <row r="29" spans="1:15" ht="18" customHeight="1">
      <c r="A29" s="225"/>
      <c r="B29" s="322" t="s">
        <v>116</v>
      </c>
      <c r="C29" s="323"/>
      <c r="D29" s="323"/>
      <c r="E29" s="323"/>
      <c r="F29" s="190"/>
      <c r="G29" s="139"/>
      <c r="H29" s="139"/>
      <c r="I29" s="139"/>
      <c r="J29" s="221"/>
      <c r="N29">
        <v>25</v>
      </c>
      <c r="O29" s="246" t="s">
        <v>147</v>
      </c>
    </row>
    <row r="30" spans="1:15" ht="8.25" customHeight="1" thickBot="1">
      <c r="A30" s="225"/>
      <c r="B30" s="190"/>
      <c r="C30" s="190"/>
      <c r="D30" s="190"/>
      <c r="E30" s="190"/>
      <c r="F30" s="190"/>
      <c r="G30" s="139"/>
      <c r="H30" s="139"/>
      <c r="I30" s="139"/>
      <c r="J30" s="221"/>
      <c r="N30">
        <v>26</v>
      </c>
      <c r="O30" s="246" t="s">
        <v>148</v>
      </c>
    </row>
    <row r="31" spans="1:15" ht="60" customHeight="1">
      <c r="A31" s="358" t="s">
        <v>7</v>
      </c>
      <c r="B31" s="359"/>
      <c r="C31" s="359"/>
      <c r="D31" s="359"/>
      <c r="E31" s="359"/>
      <c r="F31" s="359"/>
      <c r="G31" s="359"/>
      <c r="H31" s="359"/>
      <c r="I31" s="359"/>
      <c r="J31" s="360"/>
      <c r="N31">
        <v>27</v>
      </c>
      <c r="O31" s="246" t="s">
        <v>143</v>
      </c>
    </row>
    <row r="32" spans="1:15" ht="15.75" customHeight="1">
      <c r="A32" s="226"/>
      <c r="B32" s="244"/>
      <c r="C32" s="190"/>
      <c r="D32" s="190"/>
      <c r="E32" s="190"/>
      <c r="F32" s="190"/>
      <c r="G32" s="139"/>
      <c r="H32" s="139"/>
      <c r="I32" s="139"/>
      <c r="J32" s="221"/>
      <c r="N32">
        <v>28</v>
      </c>
      <c r="O32" s="246" t="s">
        <v>230</v>
      </c>
    </row>
    <row r="33" spans="1:15" ht="15.75" customHeight="1" thickBot="1">
      <c r="A33" s="227"/>
      <c r="B33" s="244"/>
      <c r="C33" s="351"/>
      <c r="D33" s="351"/>
      <c r="E33" s="351"/>
      <c r="F33" s="229"/>
      <c r="G33" s="352"/>
      <c r="H33" s="352"/>
      <c r="I33" s="56"/>
      <c r="J33" s="121"/>
      <c r="N33">
        <v>29</v>
      </c>
      <c r="O33" s="246" t="s">
        <v>149</v>
      </c>
    </row>
    <row r="34" spans="1:15" ht="15.75" customHeight="1">
      <c r="A34" s="228"/>
      <c r="B34" s="190"/>
      <c r="C34" s="316" t="s">
        <v>117</v>
      </c>
      <c r="D34" s="317"/>
      <c r="E34" s="317"/>
      <c r="F34" s="230"/>
      <c r="G34" s="361" t="s">
        <v>55</v>
      </c>
      <c r="H34" s="362"/>
      <c r="I34" s="183"/>
      <c r="J34" s="234" t="s">
        <v>56</v>
      </c>
      <c r="N34">
        <v>30</v>
      </c>
      <c r="O34" s="246" t="s">
        <v>150</v>
      </c>
    </row>
    <row r="35" spans="1:15" s="16" customFormat="1" ht="15.75" customHeight="1" thickBot="1">
      <c r="A35" s="228"/>
      <c r="B35" s="324"/>
      <c r="C35" s="324"/>
      <c r="D35" s="245"/>
      <c r="E35" s="245"/>
      <c r="F35" s="231"/>
      <c r="G35" s="231"/>
      <c r="H35" s="231"/>
      <c r="I35" s="231"/>
      <c r="J35" s="235"/>
      <c r="N35">
        <v>31</v>
      </c>
      <c r="O35" s="246" t="s">
        <v>151</v>
      </c>
    </row>
    <row r="36" spans="1:15" ht="7.5" customHeight="1">
      <c r="A36" s="225"/>
      <c r="B36" s="190"/>
      <c r="C36" s="190"/>
      <c r="D36" s="19"/>
      <c r="E36" s="19"/>
      <c r="F36" s="229"/>
      <c r="G36" s="229"/>
      <c r="H36" s="229"/>
      <c r="I36" s="229"/>
      <c r="J36" s="236"/>
      <c r="N36">
        <v>32</v>
      </c>
      <c r="O36" s="246" t="s">
        <v>152</v>
      </c>
    </row>
    <row r="37" spans="1:15" ht="9.75" customHeight="1" thickBot="1">
      <c r="A37" s="238"/>
      <c r="B37" s="239"/>
      <c r="C37" s="129"/>
      <c r="D37" s="55"/>
      <c r="E37" s="55"/>
      <c r="F37" s="232"/>
      <c r="G37" s="233"/>
      <c r="H37" s="233"/>
      <c r="I37" s="233"/>
      <c r="J37" s="237"/>
      <c r="N37">
        <v>33</v>
      </c>
      <c r="O37" s="246" t="s">
        <v>153</v>
      </c>
    </row>
    <row r="38" spans="1:15" ht="25.5" customHeight="1">
      <c r="A38" s="178" t="s">
        <v>8</v>
      </c>
      <c r="B38" s="179"/>
      <c r="C38" s="179"/>
      <c r="D38" s="179"/>
      <c r="E38" s="179"/>
      <c r="F38" s="179"/>
      <c r="G38" s="179"/>
      <c r="H38" s="179"/>
      <c r="I38" s="179"/>
      <c r="J38" s="180"/>
      <c r="N38">
        <v>34</v>
      </c>
      <c r="O38" s="246" t="s">
        <v>154</v>
      </c>
    </row>
    <row r="39" spans="1:15" ht="15" customHeight="1">
      <c r="A39" s="181"/>
      <c r="B39" s="182" t="s">
        <v>118</v>
      </c>
      <c r="C39" s="182"/>
      <c r="D39" s="182"/>
      <c r="E39" s="182"/>
      <c r="F39" s="183"/>
      <c r="G39" s="146"/>
      <c r="H39" s="146"/>
      <c r="I39" s="146"/>
      <c r="J39" s="184"/>
      <c r="N39">
        <v>35</v>
      </c>
      <c r="O39" s="246" t="s">
        <v>155</v>
      </c>
    </row>
    <row r="40" spans="1:15" ht="15" customHeight="1">
      <c r="A40" s="181"/>
      <c r="B40" s="185"/>
      <c r="C40" s="185"/>
      <c r="D40" s="185"/>
      <c r="E40" s="185"/>
      <c r="F40" s="183"/>
      <c r="G40" s="146"/>
      <c r="H40" s="146"/>
      <c r="I40" s="146"/>
      <c r="J40" s="184"/>
      <c r="N40">
        <v>36</v>
      </c>
      <c r="O40" s="246" t="s">
        <v>156</v>
      </c>
    </row>
    <row r="41" spans="1:15" ht="15" customHeight="1">
      <c r="A41" s="181"/>
      <c r="B41" s="185"/>
      <c r="C41" s="185"/>
      <c r="D41" s="185"/>
      <c r="E41" s="185"/>
      <c r="F41" s="183"/>
      <c r="G41" s="146"/>
      <c r="H41" s="146"/>
      <c r="I41" s="146"/>
      <c r="J41" s="184"/>
      <c r="N41">
        <v>37</v>
      </c>
      <c r="O41" s="246" t="s">
        <v>157</v>
      </c>
    </row>
    <row r="42" spans="1:15" ht="15" customHeight="1" thickBot="1">
      <c r="A42" s="355"/>
      <c r="B42" s="356"/>
      <c r="C42" s="356"/>
      <c r="D42" s="63"/>
      <c r="E42" s="357"/>
      <c r="F42" s="357"/>
      <c r="G42" s="357"/>
      <c r="H42" s="357"/>
      <c r="I42" s="12"/>
      <c r="J42" s="177"/>
      <c r="N42">
        <v>38</v>
      </c>
      <c r="O42" s="246" t="s">
        <v>158</v>
      </c>
    </row>
    <row r="43" spans="1:15" ht="15" customHeight="1">
      <c r="A43" s="320" t="s">
        <v>117</v>
      </c>
      <c r="B43" s="321"/>
      <c r="C43" s="321"/>
      <c r="D43" s="108"/>
      <c r="E43" s="367" t="s">
        <v>55</v>
      </c>
      <c r="F43" s="367"/>
      <c r="G43" s="367"/>
      <c r="H43" s="367"/>
      <c r="I43" s="12"/>
      <c r="J43" s="89" t="s">
        <v>56</v>
      </c>
      <c r="N43" s="16">
        <v>39</v>
      </c>
      <c r="O43" s="249" t="s">
        <v>159</v>
      </c>
    </row>
    <row r="44" spans="1:15" ht="6.75" customHeight="1">
      <c r="A44" s="58"/>
      <c r="B44" s="59"/>
      <c r="C44" s="59"/>
      <c r="D44" s="60"/>
      <c r="E44" s="60"/>
      <c r="F44" s="60"/>
      <c r="G44" s="60"/>
      <c r="H44" s="61"/>
      <c r="I44" s="12"/>
      <c r="J44" s="57"/>
      <c r="N44">
        <v>40</v>
      </c>
      <c r="O44" s="246" t="s">
        <v>160</v>
      </c>
    </row>
    <row r="45" spans="1:15" ht="17.25" customHeight="1">
      <c r="A45" s="302" t="s">
        <v>119</v>
      </c>
      <c r="B45" s="303"/>
      <c r="C45" s="304"/>
      <c r="D45" s="305"/>
      <c r="E45" s="306"/>
      <c r="F45" s="306"/>
      <c r="G45" s="306"/>
      <c r="H45" s="306"/>
      <c r="I45" s="306"/>
      <c r="J45" s="79"/>
      <c r="N45">
        <v>41</v>
      </c>
      <c r="O45" s="246" t="s">
        <v>161</v>
      </c>
    </row>
    <row r="46" spans="1:15" ht="16.5" customHeight="1">
      <c r="A46" s="58"/>
      <c r="B46" s="59"/>
      <c r="C46" s="59"/>
      <c r="D46" s="307"/>
      <c r="E46" s="308"/>
      <c r="F46" s="308"/>
      <c r="G46" s="308"/>
      <c r="H46" s="308"/>
      <c r="I46" s="308"/>
      <c r="J46" s="79"/>
      <c r="N46">
        <v>42</v>
      </c>
      <c r="O46" s="246" t="s">
        <v>162</v>
      </c>
    </row>
    <row r="47" spans="1:15" ht="16.5" customHeight="1">
      <c r="A47" s="58"/>
      <c r="B47" s="59"/>
      <c r="C47" s="59"/>
      <c r="D47" s="309"/>
      <c r="E47" s="310"/>
      <c r="F47" s="310"/>
      <c r="G47" s="310"/>
      <c r="H47" s="310"/>
      <c r="I47" s="310"/>
      <c r="J47" s="79"/>
      <c r="N47">
        <v>43</v>
      </c>
      <c r="O47" s="246" t="s">
        <v>163</v>
      </c>
    </row>
    <row r="48" spans="1:15" ht="15.75" customHeight="1">
      <c r="A48" s="186"/>
      <c r="B48" s="141"/>
      <c r="C48" s="141"/>
      <c r="D48" s="187"/>
      <c r="E48" s="187"/>
      <c r="F48" s="187"/>
      <c r="G48" s="187"/>
      <c r="H48" s="187"/>
      <c r="I48" s="187"/>
      <c r="J48" s="188"/>
      <c r="N48">
        <v>44</v>
      </c>
      <c r="O48" s="246" t="s">
        <v>164</v>
      </c>
    </row>
    <row r="49" spans="1:15" ht="12.75" customHeight="1" thickBot="1">
      <c r="A49" s="327" t="s">
        <v>5</v>
      </c>
      <c r="B49" s="328"/>
      <c r="C49" s="328"/>
      <c r="D49" s="328"/>
      <c r="E49" s="328"/>
      <c r="F49" s="328"/>
      <c r="G49" s="328"/>
      <c r="H49" s="328"/>
      <c r="I49" s="328"/>
      <c r="J49" s="329"/>
      <c r="N49">
        <v>45</v>
      </c>
      <c r="O49" s="246" t="s">
        <v>165</v>
      </c>
    </row>
    <row r="50" spans="14:15" ht="12.75" customHeight="1">
      <c r="N50">
        <v>46</v>
      </c>
      <c r="O50" s="246" t="s">
        <v>166</v>
      </c>
    </row>
    <row r="51" spans="14:15" ht="12.75">
      <c r="N51">
        <v>47</v>
      </c>
      <c r="O51" s="62" t="s">
        <v>231</v>
      </c>
    </row>
    <row r="52" spans="14:15" ht="12.75">
      <c r="N52">
        <v>48</v>
      </c>
      <c r="O52" s="62" t="s">
        <v>232</v>
      </c>
    </row>
    <row r="53" spans="14:15" ht="12.75">
      <c r="N53">
        <v>49</v>
      </c>
      <c r="O53" s="62" t="s">
        <v>233</v>
      </c>
    </row>
    <row r="54" spans="14:15" ht="12.75">
      <c r="N54">
        <v>50</v>
      </c>
      <c r="O54" s="62" t="s">
        <v>234</v>
      </c>
    </row>
    <row r="55" spans="14:15" ht="12.75">
      <c r="N55">
        <v>51</v>
      </c>
      <c r="O55" s="62" t="s">
        <v>235</v>
      </c>
    </row>
    <row r="56" spans="14:15" ht="12.75">
      <c r="N56">
        <v>52</v>
      </c>
      <c r="O56" s="62" t="s">
        <v>236</v>
      </c>
    </row>
    <row r="57" spans="14:15" ht="12.75">
      <c r="N57">
        <v>53</v>
      </c>
      <c r="O57" s="62" t="s">
        <v>237</v>
      </c>
    </row>
    <row r="58" spans="14:15" ht="12.75">
      <c r="N58">
        <v>54</v>
      </c>
      <c r="O58" s="62" t="s">
        <v>238</v>
      </c>
    </row>
    <row r="59" spans="14:15" ht="12.75">
      <c r="N59">
        <v>55</v>
      </c>
      <c r="O59" s="62" t="s">
        <v>242</v>
      </c>
    </row>
    <row r="60" spans="14:15" ht="12.75">
      <c r="N60">
        <v>56</v>
      </c>
      <c r="O60" s="62" t="s">
        <v>239</v>
      </c>
    </row>
    <row r="61" spans="14:15" ht="12.75">
      <c r="N61">
        <v>57</v>
      </c>
      <c r="O61" s="62" t="s">
        <v>240</v>
      </c>
    </row>
    <row r="62" spans="14:15" ht="12.75">
      <c r="N62">
        <v>58</v>
      </c>
      <c r="O62" s="62" t="s">
        <v>241</v>
      </c>
    </row>
  </sheetData>
  <sheetProtection password="DBB1" sheet="1"/>
  <mergeCells count="47">
    <mergeCell ref="A2:J2"/>
    <mergeCell ref="B4:J4"/>
    <mergeCell ref="E43:H43"/>
    <mergeCell ref="I13:J13"/>
    <mergeCell ref="F13:H13"/>
    <mergeCell ref="A9:B9"/>
    <mergeCell ref="C9:E9"/>
    <mergeCell ref="A11:B11"/>
    <mergeCell ref="A12:B12"/>
    <mergeCell ref="G5:J5"/>
    <mergeCell ref="A7:B7"/>
    <mergeCell ref="A42:C42"/>
    <mergeCell ref="E42:H42"/>
    <mergeCell ref="C7:E7"/>
    <mergeCell ref="B29:E29"/>
    <mergeCell ref="A31:J31"/>
    <mergeCell ref="G34:H34"/>
    <mergeCell ref="A8:B8"/>
    <mergeCell ref="C8:E8"/>
    <mergeCell ref="A20:I20"/>
    <mergeCell ref="A25:J25"/>
    <mergeCell ref="H18:I18"/>
    <mergeCell ref="B17:D17"/>
    <mergeCell ref="B27:E27"/>
    <mergeCell ref="B28:E28"/>
    <mergeCell ref="C33:E33"/>
    <mergeCell ref="G33:H33"/>
    <mergeCell ref="A49:J49"/>
    <mergeCell ref="A15:J15"/>
    <mergeCell ref="D18:E18"/>
    <mergeCell ref="A1:J1"/>
    <mergeCell ref="A3:J3"/>
    <mergeCell ref="A10:B10"/>
    <mergeCell ref="C10:E10"/>
    <mergeCell ref="A5:E5"/>
    <mergeCell ref="A13:B13"/>
    <mergeCell ref="C13:D13"/>
    <mergeCell ref="A45:C45"/>
    <mergeCell ref="D45:I47"/>
    <mergeCell ref="E16:H16"/>
    <mergeCell ref="B18:C18"/>
    <mergeCell ref="C34:E34"/>
    <mergeCell ref="H17:J17"/>
    <mergeCell ref="A43:C43"/>
    <mergeCell ref="B26:E26"/>
    <mergeCell ref="B35:C35"/>
    <mergeCell ref="F18:G18"/>
  </mergeCells>
  <dataValidations count="4">
    <dataValidation allowBlank="1" showErrorMessage="1" sqref="B37"/>
    <dataValidation allowBlank="1" showErrorMessage="1" promptTitle="Directions" prompt="Please select from the drop down menu.  If you need to erase, use the Delete button." sqref="B33 C37 B26:B30"/>
    <dataValidation type="list" allowBlank="1" showInputMessage="1" showErrorMessage="1" sqref="B18:C18">
      <formula1>$O$4:$O$62</formula1>
    </dataValidation>
    <dataValidation type="list" allowBlank="1" showInputMessage="1" showErrorMessage="1" promptTitle="Directions" prompt="Please select from the drop down menu.  If you need to erase, use the Delete button." sqref="C13:D13">
      <formula1>"   ,Other, January 1 -- December 31, April 1 -- March 31, July 1 -- June 30, October 1 -- September 30"</formula1>
    </dataValidation>
  </dataValidations>
  <printOptions horizontalCentered="1"/>
  <pageMargins left="0.25" right="0.25" top="0.65" bottom="0.4" header="0" footer="0"/>
  <pageSetup fitToHeight="1" fitToWidth="1" horizontalDpi="600" verticalDpi="600" orientation="portrait" scale="77" r:id="rId3"/>
  <headerFooter scaleWithDoc="0" alignWithMargins="0">
    <oddHeader>&amp;L&amp;9State of California&amp;10
&amp;"Arial,Bold"&amp;9Schedule of Rental Income&amp;"Arial,Regular"&amp;10
&amp;9MPROP / MPAP 151&amp;R&amp;9DEPARTMENT OF HOUSING AND COMMUNITY DEVELOPMENT
DIVISION OF FINANCIAL ASSISTANCE</oddHeader>
    <oddFooter>&amp;C&amp;9Page &amp;P of &amp;N&amp;R&amp;"Arial,Italic"&amp;9&amp;A</oddFooter>
  </headerFooter>
  <rowBreaks count="1" manualBreakCount="1">
    <brk id="49" max="255" man="1"/>
  </rowBreaks>
  <legacyDrawing r:id="rId2"/>
</worksheet>
</file>

<file path=xl/worksheets/sheet3.xml><?xml version="1.0" encoding="utf-8"?>
<worksheet xmlns="http://schemas.openxmlformats.org/spreadsheetml/2006/main" xmlns:r="http://schemas.openxmlformats.org/officeDocument/2006/relationships">
  <sheetPr codeName="Sheet1">
    <tabColor rgb="FFFFFF00"/>
    <pageSetUpPr fitToPage="1"/>
  </sheetPr>
  <dimension ref="A1:IU210"/>
  <sheetViews>
    <sheetView showGridLines="0" zoomScaleSheetLayoutView="75" zoomScalePageLayoutView="0" workbookViewId="0" topLeftCell="A1">
      <selection activeCell="A12" sqref="A12"/>
    </sheetView>
  </sheetViews>
  <sheetFormatPr defaultColWidth="8.8515625" defaultRowHeight="12.75"/>
  <cols>
    <col min="1" max="1" width="10.57421875" style="23" customWidth="1"/>
    <col min="2" max="2" width="15.421875" style="23" customWidth="1"/>
    <col min="3" max="3" width="21.140625" style="23" customWidth="1"/>
    <col min="4" max="4" width="16.140625" style="23" customWidth="1"/>
    <col min="5" max="5" width="13.140625" style="23" customWidth="1"/>
    <col min="6" max="6" width="13.8515625" style="23" customWidth="1"/>
    <col min="7" max="7" width="14.421875" style="23" customWidth="1"/>
    <col min="8" max="8" width="15.140625" style="23" customWidth="1"/>
    <col min="9" max="9" width="15.00390625" style="23" customWidth="1"/>
    <col min="10" max="10" width="14.00390625" style="23" customWidth="1"/>
    <col min="11" max="11" width="15.28125" style="23" customWidth="1"/>
    <col min="12" max="12" width="12.8515625" style="23" customWidth="1"/>
    <col min="13" max="13" width="11.140625" style="23" customWidth="1"/>
    <col min="14" max="14" width="13.28125" style="23" customWidth="1"/>
    <col min="15" max="15" width="12.28125" style="22" customWidth="1"/>
    <col min="16" max="16" width="22.421875" style="23" customWidth="1"/>
    <col min="17" max="17" width="17.8515625" style="23" customWidth="1"/>
    <col min="18" max="18" width="15.7109375" style="23" customWidth="1"/>
    <col min="19" max="16384" width="8.8515625" style="23" customWidth="1"/>
  </cols>
  <sheetData>
    <row r="1" spans="1:16" ht="36.75" customHeight="1">
      <c r="A1" s="378" t="s">
        <v>224</v>
      </c>
      <c r="B1" s="378"/>
      <c r="C1" s="378"/>
      <c r="D1" s="378"/>
      <c r="E1" s="378"/>
      <c r="F1" s="378"/>
      <c r="G1" s="378"/>
      <c r="H1" s="378"/>
      <c r="I1" s="378"/>
      <c r="J1" s="378"/>
      <c r="K1" s="378"/>
      <c r="L1" s="378"/>
      <c r="M1" s="378"/>
      <c r="N1" s="378"/>
      <c r="O1" s="378"/>
      <c r="P1" s="378"/>
    </row>
    <row r="2" spans="1:16" ht="13.5" customHeight="1">
      <c r="A2" s="379" t="s">
        <v>257</v>
      </c>
      <c r="B2" s="379"/>
      <c r="C2" s="379"/>
      <c r="D2" s="379"/>
      <c r="E2" s="379"/>
      <c r="F2" s="379"/>
      <c r="G2" s="379"/>
      <c r="H2" s="379"/>
      <c r="I2" s="379"/>
      <c r="J2" s="379"/>
      <c r="K2" s="379"/>
      <c r="L2" s="379"/>
      <c r="M2" s="379"/>
      <c r="N2" s="379"/>
      <c r="O2" s="379"/>
      <c r="P2" s="379"/>
    </row>
    <row r="3" spans="1:16" s="285" customFormat="1" ht="13.5" customHeight="1" thickBot="1">
      <c r="A3" s="377" t="s">
        <v>25</v>
      </c>
      <c r="B3" s="377"/>
      <c r="C3" s="376">
        <f>'1. Chklst, Certification'!C7</f>
        <v>0</v>
      </c>
      <c r="D3" s="376"/>
      <c r="E3" s="376"/>
      <c r="F3" s="281" t="str">
        <f>'1. Chklst, Certification'!A4</f>
        <v>Rev. 11/29/17</v>
      </c>
      <c r="G3" s="284"/>
      <c r="H3" s="284"/>
      <c r="I3" s="284"/>
      <c r="J3" s="284"/>
      <c r="K3" s="284"/>
      <c r="L3" s="284"/>
      <c r="M3" s="284"/>
      <c r="N3" s="284"/>
      <c r="O3" s="284"/>
      <c r="P3" s="284"/>
    </row>
    <row r="4" spans="1:16" s="285" customFormat="1" ht="13.5" customHeight="1" thickBot="1">
      <c r="A4" s="377" t="s">
        <v>104</v>
      </c>
      <c r="B4" s="377"/>
      <c r="C4" s="376">
        <f>'1. Chklst, Certification'!C8</f>
        <v>0</v>
      </c>
      <c r="D4" s="376"/>
      <c r="E4" s="376"/>
      <c r="F4" s="284"/>
      <c r="G4" s="284"/>
      <c r="H4" s="284"/>
      <c r="I4" s="284"/>
      <c r="J4" s="284"/>
      <c r="K4" s="284"/>
      <c r="L4" s="284"/>
      <c r="M4" s="284"/>
      <c r="N4" s="284"/>
      <c r="O4" s="284"/>
      <c r="P4" s="284"/>
    </row>
    <row r="5" spans="1:16" s="285" customFormat="1" ht="13.5" customHeight="1" thickBot="1">
      <c r="A5" s="377" t="s">
        <v>105</v>
      </c>
      <c r="B5" s="377"/>
      <c r="C5" s="376">
        <f>'1. Chklst, Certification'!C9</f>
        <v>0</v>
      </c>
      <c r="D5" s="376"/>
      <c r="E5" s="376"/>
      <c r="F5" s="284"/>
      <c r="G5" s="284"/>
      <c r="H5" s="284"/>
      <c r="I5" s="284"/>
      <c r="J5" s="284"/>
      <c r="K5" s="284"/>
      <c r="L5" s="284"/>
      <c r="M5" s="284"/>
      <c r="N5" s="284"/>
      <c r="O5" s="284"/>
      <c r="P5" s="284"/>
    </row>
    <row r="6" spans="1:16" s="285" customFormat="1" ht="13.5" customHeight="1" thickBot="1">
      <c r="A6" s="377" t="s">
        <v>27</v>
      </c>
      <c r="B6" s="377"/>
      <c r="C6" s="376">
        <f>'1. Chklst, Certification'!C10</f>
        <v>0</v>
      </c>
      <c r="D6" s="376"/>
      <c r="E6" s="376"/>
      <c r="F6" s="284"/>
      <c r="G6" s="284"/>
      <c r="H6" s="284"/>
      <c r="I6" s="284"/>
      <c r="J6" s="284"/>
      <c r="K6" s="284"/>
      <c r="L6" s="284"/>
      <c r="M6" s="284"/>
      <c r="N6" s="284"/>
      <c r="O6" s="284"/>
      <c r="P6" s="284"/>
    </row>
    <row r="7" spans="1:16" s="285" customFormat="1" ht="13.5" customHeight="1" thickBot="1">
      <c r="A7" s="377" t="s">
        <v>43</v>
      </c>
      <c r="B7" s="377"/>
      <c r="C7" s="385">
        <f>'1. Chklst, Certification'!C11</f>
        <v>0</v>
      </c>
      <c r="D7" s="385"/>
      <c r="E7" s="385"/>
      <c r="F7" s="284"/>
      <c r="G7" s="284"/>
      <c r="H7" s="284"/>
      <c r="I7" s="284"/>
      <c r="J7" s="284"/>
      <c r="K7" s="284"/>
      <c r="L7" s="284"/>
      <c r="M7" s="284"/>
      <c r="N7" s="284"/>
      <c r="O7" s="284"/>
      <c r="P7" s="284"/>
    </row>
    <row r="8" spans="1:16" s="285" customFormat="1" ht="13.5" customHeight="1" thickBot="1">
      <c r="A8" s="377" t="s">
        <v>28</v>
      </c>
      <c r="B8" s="377"/>
      <c r="C8" s="376">
        <f>'1. Chklst, Certification'!C12</f>
        <v>2018</v>
      </c>
      <c r="D8" s="376"/>
      <c r="E8" s="376"/>
      <c r="F8" s="284"/>
      <c r="G8" s="284"/>
      <c r="H8" s="284"/>
      <c r="I8" s="284"/>
      <c r="J8" s="284"/>
      <c r="K8" s="284"/>
      <c r="L8" s="284"/>
      <c r="M8" s="284"/>
      <c r="N8" s="284"/>
      <c r="O8" s="284"/>
      <c r="P8" s="284"/>
    </row>
    <row r="9" spans="1:16" s="285" customFormat="1" ht="13.5" customHeight="1" thickBot="1">
      <c r="A9" s="377" t="s">
        <v>65</v>
      </c>
      <c r="B9" s="377"/>
      <c r="C9" s="376">
        <f>'1. Chklst, Certification'!C13</f>
        <v>0</v>
      </c>
      <c r="D9" s="376"/>
      <c r="E9" s="376"/>
      <c r="F9" s="284"/>
      <c r="G9" s="284"/>
      <c r="H9" s="284"/>
      <c r="I9" s="284"/>
      <c r="J9" s="382" t="s">
        <v>223</v>
      </c>
      <c r="K9" s="383"/>
      <c r="L9" s="383"/>
      <c r="M9" s="383"/>
      <c r="N9" s="286"/>
      <c r="O9" s="284"/>
      <c r="P9" s="284"/>
    </row>
    <row r="10" spans="1:16" ht="12.75">
      <c r="A10" s="142" t="s">
        <v>34</v>
      </c>
      <c r="B10" s="142" t="s">
        <v>33</v>
      </c>
      <c r="C10" s="142" t="s">
        <v>35</v>
      </c>
      <c r="D10" s="142" t="s">
        <v>36</v>
      </c>
      <c r="E10" s="142" t="s">
        <v>51</v>
      </c>
      <c r="F10" s="142" t="s">
        <v>37</v>
      </c>
      <c r="G10" s="142" t="s">
        <v>38</v>
      </c>
      <c r="H10" s="142" t="s">
        <v>64</v>
      </c>
      <c r="I10" s="142" t="s">
        <v>39</v>
      </c>
      <c r="J10" s="142" t="s">
        <v>40</v>
      </c>
      <c r="K10" s="142" t="s">
        <v>41</v>
      </c>
      <c r="L10" s="142" t="s">
        <v>52</v>
      </c>
      <c r="M10" s="142" t="s">
        <v>42</v>
      </c>
      <c r="N10" s="142" t="s">
        <v>46</v>
      </c>
      <c r="O10" s="142" t="s">
        <v>47</v>
      </c>
      <c r="P10" s="142" t="s">
        <v>173</v>
      </c>
    </row>
    <row r="11" spans="1:17" ht="43.5" customHeight="1">
      <c r="A11" s="5" t="s">
        <v>66</v>
      </c>
      <c r="B11" s="5" t="s">
        <v>74</v>
      </c>
      <c r="C11" s="5" t="s">
        <v>67</v>
      </c>
      <c r="D11" s="125" t="s">
        <v>174</v>
      </c>
      <c r="E11" s="5" t="s">
        <v>68</v>
      </c>
      <c r="F11" s="125" t="s">
        <v>168</v>
      </c>
      <c r="G11" s="125" t="s">
        <v>71</v>
      </c>
      <c r="H11" s="125" t="s">
        <v>82</v>
      </c>
      <c r="I11" s="5" t="s">
        <v>170</v>
      </c>
      <c r="J11" s="125" t="s">
        <v>169</v>
      </c>
      <c r="K11" s="5" t="s">
        <v>69</v>
      </c>
      <c r="L11" s="125" t="s">
        <v>260</v>
      </c>
      <c r="M11" s="125" t="s">
        <v>70</v>
      </c>
      <c r="N11" s="125" t="s">
        <v>72</v>
      </c>
      <c r="O11" s="125" t="s">
        <v>99</v>
      </c>
      <c r="P11" s="125" t="s">
        <v>73</v>
      </c>
      <c r="Q11" s="22"/>
    </row>
    <row r="12" spans="1:17" s="172" customFormat="1" ht="15" customHeight="1">
      <c r="A12" s="263"/>
      <c r="B12" s="110"/>
      <c r="C12" s="111"/>
      <c r="D12" s="126">
        <f>IF(B12&gt;=1,HLOOKUP(B12,'1. Chklst, Certification'!$B$21:$I$22,2,FALSE),"")</f>
      </c>
      <c r="E12" s="131"/>
      <c r="F12" s="126">
        <f aca="true" t="shared" si="0" ref="F12:F18">IF(E12=0,"",(E12/12))</f>
      </c>
      <c r="G12" s="131"/>
      <c r="H12" s="131"/>
      <c r="I12" s="131"/>
      <c r="J12" s="131"/>
      <c r="K12" s="131"/>
      <c r="L12" s="126">
        <f>IF(E12=0,"",(G12+H12+I12+J12+K12))</f>
      </c>
      <c r="M12" s="264">
        <f aca="true" t="shared" si="1" ref="M12:M18">IF(E12=0,"",(L12/F12))</f>
      </c>
      <c r="N12" s="131"/>
      <c r="O12" s="264">
        <f aca="true" t="shared" si="2" ref="O12:O18">IF(E12=0,"",(L12-N12)/F12)</f>
      </c>
      <c r="P12" s="265"/>
      <c r="Q12" s="266"/>
    </row>
    <row r="13" spans="1:17" s="172" customFormat="1" ht="15" customHeight="1">
      <c r="A13" s="263"/>
      <c r="B13" s="110"/>
      <c r="C13" s="111"/>
      <c r="D13" s="126">
        <f>IF(B13&gt;=1,HLOOKUP(B13,'1. Chklst, Certification'!$B$21:$I$22,2,FALSE),"")</f>
      </c>
      <c r="E13" s="131"/>
      <c r="F13" s="126">
        <f t="shared" si="0"/>
      </c>
      <c r="G13" s="131"/>
      <c r="H13" s="131"/>
      <c r="I13" s="131"/>
      <c r="J13" s="131"/>
      <c r="K13" s="131"/>
      <c r="L13" s="126">
        <f aca="true" t="shared" si="3" ref="L13:L107">IF(E13=0,"",(G13+H13+I13+J13+K13))</f>
      </c>
      <c r="M13" s="264">
        <f t="shared" si="1"/>
      </c>
      <c r="N13" s="131"/>
      <c r="O13" s="264">
        <f t="shared" si="2"/>
      </c>
      <c r="P13" s="265"/>
      <c r="Q13" s="266"/>
    </row>
    <row r="14" spans="1:17" s="172" customFormat="1" ht="15" customHeight="1">
      <c r="A14" s="263"/>
      <c r="B14" s="110"/>
      <c r="C14" s="111"/>
      <c r="D14" s="126">
        <f>IF(B14&gt;=1,HLOOKUP(B14,'1. Chklst, Certification'!$B$21:$I$22,2,FALSE),"")</f>
      </c>
      <c r="E14" s="131"/>
      <c r="F14" s="126">
        <f t="shared" si="0"/>
      </c>
      <c r="G14" s="131"/>
      <c r="H14" s="131"/>
      <c r="I14" s="131"/>
      <c r="J14" s="131"/>
      <c r="K14" s="131"/>
      <c r="L14" s="126">
        <f t="shared" si="3"/>
      </c>
      <c r="M14" s="264">
        <f t="shared" si="1"/>
      </c>
      <c r="N14" s="131"/>
      <c r="O14" s="264">
        <f t="shared" si="2"/>
      </c>
      <c r="P14" s="265"/>
      <c r="Q14" s="266"/>
    </row>
    <row r="15" spans="1:17" s="172" customFormat="1" ht="15" customHeight="1">
      <c r="A15" s="263"/>
      <c r="B15" s="110"/>
      <c r="C15" s="111"/>
      <c r="D15" s="126">
        <f>IF(B15&gt;=1,HLOOKUP(B15,'1. Chklst, Certification'!$B$21:$I$22,2,FALSE),"")</f>
      </c>
      <c r="E15" s="131"/>
      <c r="F15" s="126">
        <f t="shared" si="0"/>
      </c>
      <c r="G15" s="131"/>
      <c r="H15" s="131"/>
      <c r="I15" s="131"/>
      <c r="J15" s="131"/>
      <c r="K15" s="131"/>
      <c r="L15" s="126">
        <f t="shared" si="3"/>
      </c>
      <c r="M15" s="264">
        <f t="shared" si="1"/>
      </c>
      <c r="N15" s="131"/>
      <c r="O15" s="264">
        <f t="shared" si="2"/>
      </c>
      <c r="P15" s="265"/>
      <c r="Q15" s="266"/>
    </row>
    <row r="16" spans="1:17" s="172" customFormat="1" ht="15" customHeight="1">
      <c r="A16" s="263"/>
      <c r="B16" s="110"/>
      <c r="C16" s="111"/>
      <c r="D16" s="126">
        <f>IF(B16&gt;=1,HLOOKUP(B16,'1. Chklst, Certification'!$B$21:$I$22,2,FALSE),"")</f>
      </c>
      <c r="E16" s="131"/>
      <c r="F16" s="126">
        <f t="shared" si="0"/>
      </c>
      <c r="G16" s="131"/>
      <c r="H16" s="131"/>
      <c r="I16" s="131"/>
      <c r="J16" s="131"/>
      <c r="K16" s="131"/>
      <c r="L16" s="126">
        <f t="shared" si="3"/>
      </c>
      <c r="M16" s="264">
        <f t="shared" si="1"/>
      </c>
      <c r="N16" s="131"/>
      <c r="O16" s="264">
        <f t="shared" si="2"/>
      </c>
      <c r="P16" s="265"/>
      <c r="Q16" s="266"/>
    </row>
    <row r="17" spans="1:17" s="172" customFormat="1" ht="15" customHeight="1">
      <c r="A17" s="263"/>
      <c r="B17" s="110"/>
      <c r="C17" s="111"/>
      <c r="D17" s="126">
        <f>IF(B17&gt;=1,HLOOKUP(B17,'1. Chklst, Certification'!$B$21:$I$22,2,FALSE),"")</f>
      </c>
      <c r="E17" s="131"/>
      <c r="F17" s="126">
        <f t="shared" si="0"/>
      </c>
      <c r="G17" s="131"/>
      <c r="H17" s="131"/>
      <c r="I17" s="131"/>
      <c r="J17" s="131"/>
      <c r="K17" s="131"/>
      <c r="L17" s="126">
        <f t="shared" si="3"/>
      </c>
      <c r="M17" s="264">
        <f t="shared" si="1"/>
      </c>
      <c r="N17" s="131"/>
      <c r="O17" s="264">
        <f t="shared" si="2"/>
      </c>
      <c r="P17" s="265"/>
      <c r="Q17" s="266"/>
    </row>
    <row r="18" spans="1:17" s="172" customFormat="1" ht="15" customHeight="1">
      <c r="A18" s="263"/>
      <c r="B18" s="110"/>
      <c r="C18" s="111"/>
      <c r="D18" s="126">
        <f>IF(B18&gt;=1,HLOOKUP(B18,'1. Chklst, Certification'!$B$21:$I$22,2,FALSE),"")</f>
      </c>
      <c r="E18" s="131"/>
      <c r="F18" s="126">
        <f t="shared" si="0"/>
      </c>
      <c r="G18" s="131"/>
      <c r="H18" s="131"/>
      <c r="I18" s="131"/>
      <c r="J18" s="131"/>
      <c r="K18" s="131"/>
      <c r="L18" s="126">
        <f t="shared" si="3"/>
      </c>
      <c r="M18" s="264">
        <f t="shared" si="1"/>
      </c>
      <c r="N18" s="131"/>
      <c r="O18" s="264">
        <f t="shared" si="2"/>
      </c>
      <c r="P18" s="265"/>
      <c r="Q18" s="266"/>
    </row>
    <row r="19" spans="1:17" s="172" customFormat="1" ht="15" customHeight="1">
      <c r="A19" s="263"/>
      <c r="B19" s="110"/>
      <c r="C19" s="111"/>
      <c r="D19" s="126">
        <f>IF(B19&gt;=1,HLOOKUP(B19,'1. Chklst, Certification'!$B$21:$I$22,2,FALSE),"")</f>
      </c>
      <c r="E19" s="131"/>
      <c r="F19" s="126">
        <f aca="true" t="shared" si="4" ref="F19:F54">IF(E19=0,"",(E19/12))</f>
      </c>
      <c r="G19" s="131"/>
      <c r="H19" s="131"/>
      <c r="I19" s="131"/>
      <c r="J19" s="131"/>
      <c r="K19" s="131"/>
      <c r="L19" s="126">
        <f aca="true" t="shared" si="5" ref="L19:L54">IF(E19=0,"",(G19+H19+I19+J19+K19))</f>
      </c>
      <c r="M19" s="264">
        <f aca="true" t="shared" si="6" ref="M19:M54">IF(E19=0,"",(L19/F19))</f>
      </c>
      <c r="N19" s="131"/>
      <c r="O19" s="264">
        <f aca="true" t="shared" si="7" ref="O19:O54">IF(E19=0,"",(L19-N19)/F19)</f>
      </c>
      <c r="P19" s="265"/>
      <c r="Q19" s="266"/>
    </row>
    <row r="20" spans="1:17" s="172" customFormat="1" ht="15" customHeight="1">
      <c r="A20" s="263"/>
      <c r="B20" s="110"/>
      <c r="C20" s="111"/>
      <c r="D20" s="126">
        <f>IF(B20&gt;=1,HLOOKUP(B20,'1. Chklst, Certification'!$B$21:$I$22,2,FALSE),"")</f>
      </c>
      <c r="E20" s="131"/>
      <c r="F20" s="126">
        <f t="shared" si="4"/>
      </c>
      <c r="G20" s="131"/>
      <c r="H20" s="131"/>
      <c r="I20" s="131"/>
      <c r="J20" s="131"/>
      <c r="K20" s="131"/>
      <c r="L20" s="126">
        <f t="shared" si="5"/>
      </c>
      <c r="M20" s="264">
        <f t="shared" si="6"/>
      </c>
      <c r="N20" s="131"/>
      <c r="O20" s="264">
        <f t="shared" si="7"/>
      </c>
      <c r="P20" s="265"/>
      <c r="Q20" s="266"/>
    </row>
    <row r="21" spans="1:17" s="172" customFormat="1" ht="15" customHeight="1">
      <c r="A21" s="263"/>
      <c r="B21" s="110"/>
      <c r="C21" s="111"/>
      <c r="D21" s="126">
        <f>IF(B21&gt;=1,HLOOKUP(B21,'1. Chklst, Certification'!$B$21:$I$22,2,FALSE),"")</f>
      </c>
      <c r="E21" s="131"/>
      <c r="F21" s="126">
        <f t="shared" si="4"/>
      </c>
      <c r="G21" s="131"/>
      <c r="H21" s="131"/>
      <c r="I21" s="131"/>
      <c r="J21" s="131"/>
      <c r="K21" s="131"/>
      <c r="L21" s="126">
        <f t="shared" si="5"/>
      </c>
      <c r="M21" s="264">
        <f t="shared" si="6"/>
      </c>
      <c r="N21" s="131"/>
      <c r="O21" s="264">
        <f t="shared" si="7"/>
      </c>
      <c r="P21" s="265"/>
      <c r="Q21" s="266"/>
    </row>
    <row r="22" spans="1:17" s="172" customFormat="1" ht="15" customHeight="1">
      <c r="A22" s="263"/>
      <c r="B22" s="110"/>
      <c r="C22" s="111"/>
      <c r="D22" s="126">
        <f>IF(B22&gt;=1,HLOOKUP(B22,'1. Chklst, Certification'!$B$21:$I$22,2,FALSE),"")</f>
      </c>
      <c r="E22" s="131"/>
      <c r="F22" s="126">
        <f t="shared" si="4"/>
      </c>
      <c r="G22" s="131"/>
      <c r="H22" s="131"/>
      <c r="I22" s="131"/>
      <c r="J22" s="131"/>
      <c r="K22" s="131"/>
      <c r="L22" s="126">
        <f t="shared" si="5"/>
      </c>
      <c r="M22" s="264">
        <f t="shared" si="6"/>
      </c>
      <c r="N22" s="131"/>
      <c r="O22" s="264">
        <f t="shared" si="7"/>
      </c>
      <c r="P22" s="265"/>
      <c r="Q22" s="266"/>
    </row>
    <row r="23" spans="1:17" s="172" customFormat="1" ht="15" customHeight="1">
      <c r="A23" s="263"/>
      <c r="B23" s="110"/>
      <c r="C23" s="111"/>
      <c r="D23" s="126">
        <f>IF(B23&gt;=1,HLOOKUP(B23,'1. Chklst, Certification'!$B$21:$I$22,2,FALSE),"")</f>
      </c>
      <c r="E23" s="131"/>
      <c r="F23" s="126">
        <f t="shared" si="4"/>
      </c>
      <c r="G23" s="131"/>
      <c r="H23" s="131"/>
      <c r="I23" s="131"/>
      <c r="J23" s="131"/>
      <c r="K23" s="131"/>
      <c r="L23" s="126">
        <f t="shared" si="5"/>
      </c>
      <c r="M23" s="264">
        <f t="shared" si="6"/>
      </c>
      <c r="N23" s="131"/>
      <c r="O23" s="264">
        <f t="shared" si="7"/>
      </c>
      <c r="P23" s="265"/>
      <c r="Q23" s="266"/>
    </row>
    <row r="24" spans="1:17" s="172" customFormat="1" ht="15" customHeight="1">
      <c r="A24" s="263"/>
      <c r="B24" s="110"/>
      <c r="C24" s="111"/>
      <c r="D24" s="126">
        <f>IF(B24&gt;=1,HLOOKUP(B24,'1. Chklst, Certification'!$B$21:$I$22,2,FALSE),"")</f>
      </c>
      <c r="E24" s="131"/>
      <c r="F24" s="126">
        <f t="shared" si="4"/>
      </c>
      <c r="G24" s="131"/>
      <c r="H24" s="131"/>
      <c r="I24" s="131"/>
      <c r="J24" s="131"/>
      <c r="K24" s="131"/>
      <c r="L24" s="126">
        <f t="shared" si="5"/>
      </c>
      <c r="M24" s="264">
        <f t="shared" si="6"/>
      </c>
      <c r="N24" s="131"/>
      <c r="O24" s="264">
        <f t="shared" si="7"/>
      </c>
      <c r="P24" s="265"/>
      <c r="Q24" s="266"/>
    </row>
    <row r="25" spans="1:17" s="172" customFormat="1" ht="15" customHeight="1">
      <c r="A25" s="263"/>
      <c r="B25" s="110"/>
      <c r="C25" s="111"/>
      <c r="D25" s="126">
        <f>IF(B25&gt;=1,HLOOKUP(B25,'1. Chklst, Certification'!$B$21:$I$22,2,FALSE),"")</f>
      </c>
      <c r="E25" s="131"/>
      <c r="F25" s="126">
        <f t="shared" si="4"/>
      </c>
      <c r="G25" s="131"/>
      <c r="H25" s="131"/>
      <c r="I25" s="131"/>
      <c r="J25" s="131"/>
      <c r="K25" s="131"/>
      <c r="L25" s="126">
        <f t="shared" si="5"/>
      </c>
      <c r="M25" s="264">
        <f t="shared" si="6"/>
      </c>
      <c r="N25" s="131"/>
      <c r="O25" s="264">
        <f t="shared" si="7"/>
      </c>
      <c r="P25" s="265"/>
      <c r="Q25" s="266"/>
    </row>
    <row r="26" spans="1:17" s="172" customFormat="1" ht="15" customHeight="1">
      <c r="A26" s="263"/>
      <c r="B26" s="110"/>
      <c r="C26" s="111"/>
      <c r="D26" s="126">
        <f>IF(B26&gt;=1,HLOOKUP(B26,'1. Chklst, Certification'!$B$21:$I$22,2,FALSE),"")</f>
      </c>
      <c r="E26" s="131"/>
      <c r="F26" s="126">
        <f t="shared" si="4"/>
      </c>
      <c r="G26" s="131"/>
      <c r="H26" s="131"/>
      <c r="I26" s="131"/>
      <c r="J26" s="131"/>
      <c r="K26" s="131"/>
      <c r="L26" s="126">
        <f t="shared" si="5"/>
      </c>
      <c r="M26" s="264">
        <f t="shared" si="6"/>
      </c>
      <c r="N26" s="131"/>
      <c r="O26" s="264">
        <f t="shared" si="7"/>
      </c>
      <c r="P26" s="265"/>
      <c r="Q26" s="266"/>
    </row>
    <row r="27" spans="1:17" s="172" customFormat="1" ht="15" customHeight="1">
      <c r="A27" s="263"/>
      <c r="B27" s="110"/>
      <c r="C27" s="111"/>
      <c r="D27" s="126">
        <f>IF(B27&gt;=1,HLOOKUP(B27,'1. Chklst, Certification'!$B$21:$I$22,2,FALSE),"")</f>
      </c>
      <c r="E27" s="131"/>
      <c r="F27" s="126">
        <f t="shared" si="4"/>
      </c>
      <c r="G27" s="131"/>
      <c r="H27" s="131"/>
      <c r="I27" s="131"/>
      <c r="J27" s="131"/>
      <c r="K27" s="131"/>
      <c r="L27" s="126">
        <f t="shared" si="5"/>
      </c>
      <c r="M27" s="264">
        <f t="shared" si="6"/>
      </c>
      <c r="N27" s="131"/>
      <c r="O27" s="264">
        <f t="shared" si="7"/>
      </c>
      <c r="P27" s="265"/>
      <c r="Q27" s="266"/>
    </row>
    <row r="28" spans="1:17" s="172" customFormat="1" ht="15" customHeight="1">
      <c r="A28" s="263"/>
      <c r="B28" s="110"/>
      <c r="C28" s="111"/>
      <c r="D28" s="126">
        <f>IF(B28&gt;=1,HLOOKUP(B28,'1. Chklst, Certification'!$B$21:$I$22,2,FALSE),"")</f>
      </c>
      <c r="E28" s="131"/>
      <c r="F28" s="126">
        <f t="shared" si="4"/>
      </c>
      <c r="G28" s="131"/>
      <c r="H28" s="131"/>
      <c r="I28" s="131"/>
      <c r="J28" s="131"/>
      <c r="K28" s="131"/>
      <c r="L28" s="126">
        <f t="shared" si="5"/>
      </c>
      <c r="M28" s="264">
        <f t="shared" si="6"/>
      </c>
      <c r="N28" s="131"/>
      <c r="O28" s="264">
        <f t="shared" si="7"/>
      </c>
      <c r="P28" s="265"/>
      <c r="Q28" s="266"/>
    </row>
    <row r="29" spans="1:17" s="172" customFormat="1" ht="15" customHeight="1">
      <c r="A29" s="263"/>
      <c r="B29" s="110"/>
      <c r="C29" s="111"/>
      <c r="D29" s="126">
        <f>IF(B29&gt;=1,HLOOKUP(B29,'1. Chklst, Certification'!$B$21:$I$22,2,FALSE),"")</f>
      </c>
      <c r="E29" s="131"/>
      <c r="F29" s="126">
        <f aca="true" t="shared" si="8" ref="F29:F38">IF(E29=0,"",(E29/12))</f>
      </c>
      <c r="G29" s="131"/>
      <c r="H29" s="131"/>
      <c r="I29" s="131"/>
      <c r="J29" s="131"/>
      <c r="K29" s="131"/>
      <c r="L29" s="126">
        <f aca="true" t="shared" si="9" ref="L29:L38">IF(E29=0,"",(G29+H29+I29+J29+K29))</f>
      </c>
      <c r="M29" s="264">
        <f aca="true" t="shared" si="10" ref="M29:M38">IF(E29=0,"",(L29/F29))</f>
      </c>
      <c r="N29" s="131"/>
      <c r="O29" s="264">
        <f aca="true" t="shared" si="11" ref="O29:O38">IF(E29=0,"",(L29-N29)/F29)</f>
      </c>
      <c r="P29" s="265"/>
      <c r="Q29" s="266"/>
    </row>
    <row r="30" spans="1:17" s="172" customFormat="1" ht="15" customHeight="1">
      <c r="A30" s="263"/>
      <c r="B30" s="110"/>
      <c r="C30" s="111"/>
      <c r="D30" s="126">
        <f>IF(B30&gt;=1,HLOOKUP(B30,'1. Chklst, Certification'!$B$21:$I$22,2,FALSE),"")</f>
      </c>
      <c r="E30" s="131"/>
      <c r="F30" s="126">
        <f t="shared" si="8"/>
      </c>
      <c r="G30" s="131"/>
      <c r="H30" s="131"/>
      <c r="I30" s="131"/>
      <c r="J30" s="131"/>
      <c r="K30" s="131"/>
      <c r="L30" s="126">
        <f t="shared" si="9"/>
      </c>
      <c r="M30" s="264">
        <f t="shared" si="10"/>
      </c>
      <c r="N30" s="131"/>
      <c r="O30" s="264">
        <f t="shared" si="11"/>
      </c>
      <c r="P30" s="265"/>
      <c r="Q30" s="266"/>
    </row>
    <row r="31" spans="1:17" s="172" customFormat="1" ht="15" customHeight="1">
      <c r="A31" s="263"/>
      <c r="B31" s="110"/>
      <c r="C31" s="111"/>
      <c r="D31" s="126">
        <f>IF(B31&gt;=1,HLOOKUP(B31,'1. Chklst, Certification'!$B$21:$I$22,2,FALSE),"")</f>
      </c>
      <c r="E31" s="131"/>
      <c r="F31" s="126">
        <f t="shared" si="8"/>
      </c>
      <c r="G31" s="131"/>
      <c r="H31" s="131"/>
      <c r="I31" s="131"/>
      <c r="J31" s="131"/>
      <c r="K31" s="131"/>
      <c r="L31" s="126">
        <f t="shared" si="9"/>
      </c>
      <c r="M31" s="264">
        <f t="shared" si="10"/>
      </c>
      <c r="N31" s="131"/>
      <c r="O31" s="264">
        <f t="shared" si="11"/>
      </c>
      <c r="P31" s="265"/>
      <c r="Q31" s="266"/>
    </row>
    <row r="32" spans="1:17" s="172" customFormat="1" ht="15" customHeight="1">
      <c r="A32" s="263"/>
      <c r="B32" s="110"/>
      <c r="C32" s="111"/>
      <c r="D32" s="126">
        <f>IF(B32&gt;=1,HLOOKUP(B32,'1. Chklst, Certification'!$B$21:$I$22,2,FALSE),"")</f>
      </c>
      <c r="E32" s="131"/>
      <c r="F32" s="126">
        <f t="shared" si="8"/>
      </c>
      <c r="G32" s="131"/>
      <c r="H32" s="131"/>
      <c r="I32" s="131"/>
      <c r="J32" s="131"/>
      <c r="K32" s="131"/>
      <c r="L32" s="126">
        <f t="shared" si="9"/>
      </c>
      <c r="M32" s="264">
        <f t="shared" si="10"/>
      </c>
      <c r="N32" s="131"/>
      <c r="O32" s="264">
        <f t="shared" si="11"/>
      </c>
      <c r="P32" s="265"/>
      <c r="Q32" s="266"/>
    </row>
    <row r="33" spans="1:17" s="172" customFormat="1" ht="15" customHeight="1">
      <c r="A33" s="263"/>
      <c r="B33" s="110"/>
      <c r="C33" s="111"/>
      <c r="D33" s="126">
        <f>IF(B33&gt;=1,HLOOKUP(B33,'1. Chklst, Certification'!$B$21:$I$22,2,FALSE),"")</f>
      </c>
      <c r="E33" s="131"/>
      <c r="F33" s="126">
        <f t="shared" si="8"/>
      </c>
      <c r="G33" s="131"/>
      <c r="H33" s="131"/>
      <c r="I33" s="131"/>
      <c r="J33" s="131"/>
      <c r="K33" s="131"/>
      <c r="L33" s="126">
        <f t="shared" si="9"/>
      </c>
      <c r="M33" s="264">
        <f t="shared" si="10"/>
      </c>
      <c r="N33" s="131"/>
      <c r="O33" s="264">
        <f t="shared" si="11"/>
      </c>
      <c r="P33" s="265"/>
      <c r="Q33" s="266"/>
    </row>
    <row r="34" spans="1:17" s="172" customFormat="1" ht="15" customHeight="1">
      <c r="A34" s="263"/>
      <c r="B34" s="110"/>
      <c r="C34" s="111"/>
      <c r="D34" s="126">
        <f>IF(B34&gt;=1,HLOOKUP(B34,'1. Chklst, Certification'!$B$21:$I$22,2,FALSE),"")</f>
      </c>
      <c r="E34" s="131"/>
      <c r="F34" s="126">
        <f t="shared" si="8"/>
      </c>
      <c r="G34" s="131"/>
      <c r="H34" s="131"/>
      <c r="I34" s="131"/>
      <c r="J34" s="131"/>
      <c r="K34" s="131"/>
      <c r="L34" s="126">
        <f t="shared" si="9"/>
      </c>
      <c r="M34" s="264">
        <f t="shared" si="10"/>
      </c>
      <c r="N34" s="131"/>
      <c r="O34" s="264">
        <f t="shared" si="11"/>
      </c>
      <c r="P34" s="265"/>
      <c r="Q34" s="266"/>
    </row>
    <row r="35" spans="1:17" s="172" customFormat="1" ht="15" customHeight="1">
      <c r="A35" s="263"/>
      <c r="B35" s="110"/>
      <c r="C35" s="111"/>
      <c r="D35" s="126">
        <f>IF(B35&gt;=1,HLOOKUP(B35,'1. Chklst, Certification'!$B$21:$I$22,2,FALSE),"")</f>
      </c>
      <c r="E35" s="131"/>
      <c r="F35" s="126">
        <f t="shared" si="8"/>
      </c>
      <c r="G35" s="131"/>
      <c r="H35" s="131"/>
      <c r="I35" s="267"/>
      <c r="J35" s="131"/>
      <c r="K35" s="131"/>
      <c r="L35" s="126">
        <f t="shared" si="9"/>
      </c>
      <c r="M35" s="264">
        <f t="shared" si="10"/>
      </c>
      <c r="N35" s="131"/>
      <c r="O35" s="264">
        <f t="shared" si="11"/>
      </c>
      <c r="P35" s="265"/>
      <c r="Q35" s="266"/>
    </row>
    <row r="36" spans="1:17" s="172" customFormat="1" ht="15" customHeight="1">
      <c r="A36" s="268"/>
      <c r="B36" s="112"/>
      <c r="C36" s="113"/>
      <c r="D36" s="126">
        <f>IF(B36&gt;=1,HLOOKUP(B36,'1. Chklst, Certification'!$B$21:$I$22,2,FALSE),"")</f>
      </c>
      <c r="E36" s="131"/>
      <c r="F36" s="126">
        <f t="shared" si="8"/>
      </c>
      <c r="G36" s="267"/>
      <c r="H36" s="267"/>
      <c r="I36" s="131"/>
      <c r="J36" s="267"/>
      <c r="K36" s="267"/>
      <c r="L36" s="126">
        <f t="shared" si="9"/>
      </c>
      <c r="M36" s="264">
        <f t="shared" si="10"/>
      </c>
      <c r="N36" s="267"/>
      <c r="O36" s="264">
        <f t="shared" si="11"/>
      </c>
      <c r="P36" s="269"/>
      <c r="Q36" s="266"/>
    </row>
    <row r="37" spans="1:255" s="270" customFormat="1" ht="15" customHeight="1">
      <c r="A37" s="263"/>
      <c r="B37" s="110"/>
      <c r="C37" s="111"/>
      <c r="D37" s="126">
        <f>IF(B37&gt;=1,HLOOKUP(B37,'1. Chklst, Certification'!$B$21:$I$22,2,FALSE),"")</f>
      </c>
      <c r="E37" s="131"/>
      <c r="F37" s="126">
        <f t="shared" si="8"/>
      </c>
      <c r="G37" s="131"/>
      <c r="H37" s="131"/>
      <c r="I37" s="131"/>
      <c r="J37" s="131"/>
      <c r="K37" s="131"/>
      <c r="L37" s="126">
        <f t="shared" si="9"/>
      </c>
      <c r="M37" s="264">
        <f t="shared" si="10"/>
      </c>
      <c r="N37" s="131"/>
      <c r="O37" s="264">
        <f t="shared" si="11"/>
      </c>
      <c r="P37" s="265"/>
      <c r="Q37" s="266"/>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c r="CY37" s="172"/>
      <c r="CZ37" s="172"/>
      <c r="DA37" s="172"/>
      <c r="DB37" s="172"/>
      <c r="DC37" s="172"/>
      <c r="DD37" s="172"/>
      <c r="DE37" s="172"/>
      <c r="DF37" s="172"/>
      <c r="DG37" s="172"/>
      <c r="DH37" s="172"/>
      <c r="DI37" s="172"/>
      <c r="DJ37" s="172"/>
      <c r="DK37" s="172"/>
      <c r="DL37" s="172"/>
      <c r="DM37" s="172"/>
      <c r="DN37" s="172"/>
      <c r="DO37" s="172"/>
      <c r="DP37" s="172"/>
      <c r="DQ37" s="172"/>
      <c r="DR37" s="172"/>
      <c r="DS37" s="172"/>
      <c r="DT37" s="172"/>
      <c r="DU37" s="172"/>
      <c r="DV37" s="172"/>
      <c r="DW37" s="172"/>
      <c r="DX37" s="172"/>
      <c r="DY37" s="172"/>
      <c r="DZ37" s="172"/>
      <c r="EA37" s="172"/>
      <c r="EB37" s="172"/>
      <c r="EC37" s="172"/>
      <c r="ED37" s="172"/>
      <c r="EE37" s="172"/>
      <c r="EF37" s="172"/>
      <c r="EG37" s="172"/>
      <c r="EH37" s="172"/>
      <c r="EI37" s="172"/>
      <c r="EJ37" s="172"/>
      <c r="EK37" s="172"/>
      <c r="EL37" s="172"/>
      <c r="EM37" s="172"/>
      <c r="EN37" s="172"/>
      <c r="EO37" s="172"/>
      <c r="EP37" s="172"/>
      <c r="EQ37" s="172"/>
      <c r="ER37" s="172"/>
      <c r="ES37" s="172"/>
      <c r="ET37" s="172"/>
      <c r="EU37" s="172"/>
      <c r="EV37" s="172"/>
      <c r="EW37" s="172"/>
      <c r="EX37" s="172"/>
      <c r="EY37" s="172"/>
      <c r="EZ37" s="172"/>
      <c r="FA37" s="172"/>
      <c r="FB37" s="172"/>
      <c r="FC37" s="172"/>
      <c r="FD37" s="172"/>
      <c r="FE37" s="172"/>
      <c r="FF37" s="172"/>
      <c r="FG37" s="172"/>
      <c r="FH37" s="172"/>
      <c r="FI37" s="172"/>
      <c r="FJ37" s="172"/>
      <c r="FK37" s="172"/>
      <c r="FL37" s="172"/>
      <c r="FM37" s="172"/>
      <c r="FN37" s="172"/>
      <c r="FO37" s="172"/>
      <c r="FP37" s="172"/>
      <c r="FQ37" s="172"/>
      <c r="FR37" s="172"/>
      <c r="FS37" s="172"/>
      <c r="FT37" s="172"/>
      <c r="FU37" s="172"/>
      <c r="FV37" s="172"/>
      <c r="FW37" s="172"/>
      <c r="FX37" s="172"/>
      <c r="FY37" s="172"/>
      <c r="FZ37" s="172"/>
      <c r="GA37" s="172"/>
      <c r="GB37" s="172"/>
      <c r="GC37" s="172"/>
      <c r="GD37" s="172"/>
      <c r="GE37" s="172"/>
      <c r="GF37" s="172"/>
      <c r="GG37" s="172"/>
      <c r="GH37" s="172"/>
      <c r="GI37" s="172"/>
      <c r="GJ37" s="172"/>
      <c r="GK37" s="172"/>
      <c r="GL37" s="172"/>
      <c r="GM37" s="172"/>
      <c r="GN37" s="172"/>
      <c r="GO37" s="172"/>
      <c r="GP37" s="172"/>
      <c r="GQ37" s="172"/>
      <c r="GR37" s="172"/>
      <c r="GS37" s="172"/>
      <c r="GT37" s="172"/>
      <c r="GU37" s="172"/>
      <c r="GV37" s="172"/>
      <c r="GW37" s="172"/>
      <c r="GX37" s="172"/>
      <c r="GY37" s="172"/>
      <c r="GZ37" s="172"/>
      <c r="HA37" s="172"/>
      <c r="HB37" s="172"/>
      <c r="HC37" s="172"/>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172"/>
      <c r="IE37" s="172"/>
      <c r="IF37" s="172"/>
      <c r="IG37" s="172"/>
      <c r="IH37" s="172"/>
      <c r="II37" s="172"/>
      <c r="IJ37" s="172"/>
      <c r="IK37" s="172"/>
      <c r="IL37" s="172"/>
      <c r="IM37" s="172"/>
      <c r="IN37" s="172"/>
      <c r="IO37" s="172"/>
      <c r="IP37" s="172"/>
      <c r="IQ37" s="172"/>
      <c r="IR37" s="172"/>
      <c r="IS37" s="172"/>
      <c r="IT37" s="172"/>
      <c r="IU37" s="172"/>
    </row>
    <row r="38" spans="1:255" s="270" customFormat="1" ht="15" customHeight="1">
      <c r="A38" s="263"/>
      <c r="B38" s="110"/>
      <c r="C38" s="111"/>
      <c r="D38" s="126">
        <f>IF(B38&gt;=1,HLOOKUP(B38,'1. Chklst, Certification'!$B$21:$I$22,2,FALSE),"")</f>
      </c>
      <c r="E38" s="131"/>
      <c r="F38" s="126">
        <f t="shared" si="8"/>
      </c>
      <c r="G38" s="131"/>
      <c r="H38" s="131"/>
      <c r="I38" s="271"/>
      <c r="J38" s="131"/>
      <c r="K38" s="131"/>
      <c r="L38" s="126">
        <f t="shared" si="9"/>
      </c>
      <c r="M38" s="264">
        <f t="shared" si="10"/>
      </c>
      <c r="N38" s="131"/>
      <c r="O38" s="264">
        <f t="shared" si="11"/>
      </c>
      <c r="P38" s="265"/>
      <c r="Q38" s="266"/>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2"/>
      <c r="FI38" s="172"/>
      <c r="FJ38" s="172"/>
      <c r="FK38" s="172"/>
      <c r="FL38" s="172"/>
      <c r="FM38" s="172"/>
      <c r="FN38" s="172"/>
      <c r="FO38" s="172"/>
      <c r="FP38" s="172"/>
      <c r="FQ38" s="172"/>
      <c r="FR38" s="172"/>
      <c r="FS38" s="172"/>
      <c r="FT38" s="172"/>
      <c r="FU38" s="172"/>
      <c r="FV38" s="172"/>
      <c r="FW38" s="172"/>
      <c r="FX38" s="172"/>
      <c r="FY38" s="172"/>
      <c r="FZ38" s="172"/>
      <c r="GA38" s="172"/>
      <c r="GB38" s="172"/>
      <c r="GC38" s="172"/>
      <c r="GD38" s="172"/>
      <c r="GE38" s="172"/>
      <c r="GF38" s="172"/>
      <c r="GG38" s="172"/>
      <c r="GH38" s="172"/>
      <c r="GI38" s="172"/>
      <c r="GJ38" s="172"/>
      <c r="GK38" s="172"/>
      <c r="GL38" s="172"/>
      <c r="GM38" s="172"/>
      <c r="GN38" s="172"/>
      <c r="GO38" s="172"/>
      <c r="GP38" s="172"/>
      <c r="GQ38" s="172"/>
      <c r="GR38" s="172"/>
      <c r="GS38" s="172"/>
      <c r="GT38" s="172"/>
      <c r="GU38" s="172"/>
      <c r="GV38" s="172"/>
      <c r="GW38" s="172"/>
      <c r="GX38" s="172"/>
      <c r="GY38" s="172"/>
      <c r="GZ38" s="172"/>
      <c r="HA38" s="172"/>
      <c r="HB38" s="172"/>
      <c r="HC38" s="172"/>
      <c r="HD38" s="172"/>
      <c r="HE38" s="172"/>
      <c r="HF38" s="172"/>
      <c r="HG38" s="172"/>
      <c r="HH38" s="172"/>
      <c r="HI38" s="172"/>
      <c r="HJ38" s="172"/>
      <c r="HK38" s="172"/>
      <c r="HL38" s="172"/>
      <c r="HM38" s="172"/>
      <c r="HN38" s="172"/>
      <c r="HO38" s="172"/>
      <c r="HP38" s="172"/>
      <c r="HQ38" s="172"/>
      <c r="HR38" s="172"/>
      <c r="HS38" s="172"/>
      <c r="HT38" s="172"/>
      <c r="HU38" s="172"/>
      <c r="HV38" s="172"/>
      <c r="HW38" s="172"/>
      <c r="HX38" s="172"/>
      <c r="HY38" s="172"/>
      <c r="HZ38" s="172"/>
      <c r="IA38" s="172"/>
      <c r="IB38" s="172"/>
      <c r="IC38" s="172"/>
      <c r="ID38" s="172"/>
      <c r="IE38" s="172"/>
      <c r="IF38" s="172"/>
      <c r="IG38" s="172"/>
      <c r="IH38" s="172"/>
      <c r="II38" s="172"/>
      <c r="IJ38" s="172"/>
      <c r="IK38" s="172"/>
      <c r="IL38" s="172"/>
      <c r="IM38" s="172"/>
      <c r="IN38" s="172"/>
      <c r="IO38" s="172"/>
      <c r="IP38" s="172"/>
      <c r="IQ38" s="172"/>
      <c r="IR38" s="172"/>
      <c r="IS38" s="172"/>
      <c r="IT38" s="172"/>
      <c r="IU38" s="172"/>
    </row>
    <row r="39" spans="1:17" s="172" customFormat="1" ht="15" customHeight="1">
      <c r="A39" s="263"/>
      <c r="B39" s="110"/>
      <c r="C39" s="111"/>
      <c r="D39" s="126">
        <f>IF(B39&gt;=1,HLOOKUP(B39,'1. Chklst, Certification'!$B$21:$I$22,2,FALSE),"")</f>
      </c>
      <c r="E39" s="131"/>
      <c r="F39" s="126">
        <f t="shared" si="4"/>
      </c>
      <c r="G39" s="131"/>
      <c r="H39" s="131"/>
      <c r="I39" s="131"/>
      <c r="J39" s="131"/>
      <c r="K39" s="131"/>
      <c r="L39" s="126">
        <f t="shared" si="5"/>
      </c>
      <c r="M39" s="264">
        <f t="shared" si="6"/>
      </c>
      <c r="N39" s="131"/>
      <c r="O39" s="264">
        <f t="shared" si="7"/>
      </c>
      <c r="P39" s="265"/>
      <c r="Q39" s="266"/>
    </row>
    <row r="40" spans="1:17" s="172" customFormat="1" ht="15" customHeight="1">
      <c r="A40" s="263"/>
      <c r="B40" s="110"/>
      <c r="C40" s="111"/>
      <c r="D40" s="126">
        <f>IF(B40&gt;=1,HLOOKUP(B40,'1. Chklst, Certification'!$B$21:$I$22,2,FALSE),"")</f>
      </c>
      <c r="E40" s="131"/>
      <c r="F40" s="126">
        <f t="shared" si="4"/>
      </c>
      <c r="G40" s="131"/>
      <c r="H40" s="131"/>
      <c r="I40" s="131"/>
      <c r="J40" s="131"/>
      <c r="K40" s="131"/>
      <c r="L40" s="126">
        <f t="shared" si="5"/>
      </c>
      <c r="M40" s="264">
        <f t="shared" si="6"/>
      </c>
      <c r="N40" s="131"/>
      <c r="O40" s="264">
        <f t="shared" si="7"/>
      </c>
      <c r="P40" s="265"/>
      <c r="Q40" s="266"/>
    </row>
    <row r="41" spans="1:17" s="172" customFormat="1" ht="15" customHeight="1">
      <c r="A41" s="263"/>
      <c r="B41" s="110"/>
      <c r="C41" s="111"/>
      <c r="D41" s="126">
        <f>IF(B41&gt;=1,HLOOKUP(B41,'1. Chklst, Certification'!$B$21:$I$22,2,FALSE),"")</f>
      </c>
      <c r="E41" s="131"/>
      <c r="F41" s="126">
        <f t="shared" si="4"/>
      </c>
      <c r="G41" s="131"/>
      <c r="H41" s="131"/>
      <c r="I41" s="131"/>
      <c r="J41" s="131"/>
      <c r="K41" s="131"/>
      <c r="L41" s="126">
        <f t="shared" si="5"/>
      </c>
      <c r="M41" s="264">
        <f t="shared" si="6"/>
      </c>
      <c r="N41" s="131"/>
      <c r="O41" s="264">
        <f t="shared" si="7"/>
      </c>
      <c r="P41" s="265"/>
      <c r="Q41" s="266"/>
    </row>
    <row r="42" spans="1:17" s="172" customFormat="1" ht="15" customHeight="1">
      <c r="A42" s="263"/>
      <c r="B42" s="110"/>
      <c r="C42" s="111"/>
      <c r="D42" s="126">
        <f>IF(B42&gt;=1,HLOOKUP(B42,'1. Chklst, Certification'!$B$21:$I$22,2,FALSE),"")</f>
      </c>
      <c r="E42" s="131"/>
      <c r="F42" s="126">
        <f t="shared" si="4"/>
      </c>
      <c r="G42" s="131"/>
      <c r="H42" s="131"/>
      <c r="I42" s="131"/>
      <c r="J42" s="131"/>
      <c r="K42" s="131"/>
      <c r="L42" s="126">
        <f t="shared" si="5"/>
      </c>
      <c r="M42" s="264">
        <f t="shared" si="6"/>
      </c>
      <c r="N42" s="131"/>
      <c r="O42" s="264">
        <f t="shared" si="7"/>
      </c>
      <c r="P42" s="265"/>
      <c r="Q42" s="266"/>
    </row>
    <row r="43" spans="1:17" s="172" customFormat="1" ht="15" customHeight="1">
      <c r="A43" s="263"/>
      <c r="B43" s="110"/>
      <c r="C43" s="111"/>
      <c r="D43" s="126">
        <f>IF(B43&gt;=1,HLOOKUP(B43,'1. Chklst, Certification'!$B$21:$I$22,2,FALSE),"")</f>
      </c>
      <c r="E43" s="131"/>
      <c r="F43" s="126">
        <f t="shared" si="4"/>
      </c>
      <c r="G43" s="131"/>
      <c r="H43" s="131"/>
      <c r="I43" s="131"/>
      <c r="J43" s="131"/>
      <c r="K43" s="131"/>
      <c r="L43" s="126">
        <f t="shared" si="5"/>
      </c>
      <c r="M43" s="264">
        <f t="shared" si="6"/>
      </c>
      <c r="N43" s="131"/>
      <c r="O43" s="264">
        <f t="shared" si="7"/>
      </c>
      <c r="P43" s="265"/>
      <c r="Q43" s="266"/>
    </row>
    <row r="44" spans="1:17" s="172" customFormat="1" ht="15" customHeight="1">
      <c r="A44" s="263"/>
      <c r="B44" s="110"/>
      <c r="C44" s="111"/>
      <c r="D44" s="126">
        <f>IF(B44&gt;=1,HLOOKUP(B44,'1. Chklst, Certification'!$B$21:$I$22,2,FALSE),"")</f>
      </c>
      <c r="E44" s="131"/>
      <c r="F44" s="126">
        <f t="shared" si="4"/>
      </c>
      <c r="G44" s="131"/>
      <c r="H44" s="131"/>
      <c r="I44" s="131"/>
      <c r="J44" s="131"/>
      <c r="K44" s="131"/>
      <c r="L44" s="126">
        <f t="shared" si="5"/>
      </c>
      <c r="M44" s="264">
        <f t="shared" si="6"/>
      </c>
      <c r="N44" s="131"/>
      <c r="O44" s="264">
        <f t="shared" si="7"/>
      </c>
      <c r="P44" s="265"/>
      <c r="Q44" s="266"/>
    </row>
    <row r="45" spans="1:17" s="172" customFormat="1" ht="15" customHeight="1">
      <c r="A45" s="263"/>
      <c r="B45" s="110"/>
      <c r="C45" s="111"/>
      <c r="D45" s="126">
        <f>IF(B45&gt;=1,HLOOKUP(B45,'1. Chklst, Certification'!$B$21:$I$22,2,FALSE),"")</f>
      </c>
      <c r="E45" s="131"/>
      <c r="F45" s="126">
        <f t="shared" si="4"/>
      </c>
      <c r="G45" s="131"/>
      <c r="H45" s="131"/>
      <c r="I45" s="267"/>
      <c r="J45" s="131"/>
      <c r="K45" s="131"/>
      <c r="L45" s="126">
        <f t="shared" si="5"/>
      </c>
      <c r="M45" s="264">
        <f t="shared" si="6"/>
      </c>
      <c r="N45" s="131"/>
      <c r="O45" s="264">
        <f t="shared" si="7"/>
      </c>
      <c r="P45" s="265"/>
      <c r="Q45" s="266"/>
    </row>
    <row r="46" spans="1:17" s="172" customFormat="1" ht="15" customHeight="1">
      <c r="A46" s="268"/>
      <c r="B46" s="112"/>
      <c r="C46" s="113"/>
      <c r="D46" s="126">
        <f>IF(B46&gt;=1,HLOOKUP(B46,'1. Chklst, Certification'!$B$21:$I$22,2,FALSE),"")</f>
      </c>
      <c r="E46" s="131"/>
      <c r="F46" s="126">
        <f t="shared" si="4"/>
      </c>
      <c r="G46" s="267"/>
      <c r="H46" s="267"/>
      <c r="I46" s="131"/>
      <c r="J46" s="267"/>
      <c r="K46" s="267"/>
      <c r="L46" s="126">
        <f t="shared" si="5"/>
      </c>
      <c r="M46" s="264">
        <f t="shared" si="6"/>
      </c>
      <c r="N46" s="267"/>
      <c r="O46" s="264">
        <f t="shared" si="7"/>
      </c>
      <c r="P46" s="269"/>
      <c r="Q46" s="266"/>
    </row>
    <row r="47" spans="1:255" s="270" customFormat="1" ht="15" customHeight="1">
      <c r="A47" s="263"/>
      <c r="B47" s="110"/>
      <c r="C47" s="111"/>
      <c r="D47" s="126">
        <f>IF(B47&gt;=1,HLOOKUP(B47,'1. Chklst, Certification'!$B$21:$I$22,2,FALSE),"")</f>
      </c>
      <c r="E47" s="131"/>
      <c r="F47" s="126">
        <f t="shared" si="4"/>
      </c>
      <c r="G47" s="131"/>
      <c r="H47" s="131"/>
      <c r="I47" s="131"/>
      <c r="J47" s="131"/>
      <c r="K47" s="131"/>
      <c r="L47" s="126">
        <f t="shared" si="5"/>
      </c>
      <c r="M47" s="264">
        <f t="shared" si="6"/>
      </c>
      <c r="N47" s="131"/>
      <c r="O47" s="264">
        <f t="shared" si="7"/>
      </c>
      <c r="P47" s="265"/>
      <c r="Q47" s="266"/>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c r="IO47" s="172"/>
      <c r="IP47" s="172"/>
      <c r="IQ47" s="172"/>
      <c r="IR47" s="172"/>
      <c r="IS47" s="172"/>
      <c r="IT47" s="172"/>
      <c r="IU47" s="172"/>
    </row>
    <row r="48" spans="1:255" s="270" customFormat="1" ht="15" customHeight="1">
      <c r="A48" s="263"/>
      <c r="B48" s="110"/>
      <c r="C48" s="111"/>
      <c r="D48" s="126">
        <f>IF(B48&gt;=1,HLOOKUP(B48,'1. Chklst, Certification'!$B$21:$I$22,2,FALSE),"")</f>
      </c>
      <c r="E48" s="131"/>
      <c r="F48" s="126">
        <f t="shared" si="4"/>
      </c>
      <c r="G48" s="131"/>
      <c r="H48" s="131"/>
      <c r="I48" s="271"/>
      <c r="J48" s="131"/>
      <c r="K48" s="131"/>
      <c r="L48" s="126">
        <f t="shared" si="5"/>
      </c>
      <c r="M48" s="264">
        <f t="shared" si="6"/>
      </c>
      <c r="N48" s="131"/>
      <c r="O48" s="264">
        <f t="shared" si="7"/>
      </c>
      <c r="P48" s="265"/>
      <c r="Q48" s="266"/>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2"/>
      <c r="EH48" s="172"/>
      <c r="EI48" s="172"/>
      <c r="EJ48" s="172"/>
      <c r="EK48" s="172"/>
      <c r="EL48" s="172"/>
      <c r="EM48" s="172"/>
      <c r="EN48" s="172"/>
      <c r="EO48" s="172"/>
      <c r="EP48" s="172"/>
      <c r="EQ48" s="172"/>
      <c r="ER48" s="172"/>
      <c r="ES48" s="172"/>
      <c r="ET48" s="172"/>
      <c r="EU48" s="172"/>
      <c r="EV48" s="172"/>
      <c r="EW48" s="172"/>
      <c r="EX48" s="172"/>
      <c r="EY48" s="172"/>
      <c r="EZ48" s="172"/>
      <c r="FA48" s="172"/>
      <c r="FB48" s="172"/>
      <c r="FC48" s="172"/>
      <c r="FD48" s="172"/>
      <c r="FE48" s="172"/>
      <c r="FF48" s="172"/>
      <c r="FG48" s="172"/>
      <c r="FH48" s="172"/>
      <c r="FI48" s="172"/>
      <c r="FJ48" s="172"/>
      <c r="FK48" s="172"/>
      <c r="FL48" s="172"/>
      <c r="FM48" s="172"/>
      <c r="FN48" s="172"/>
      <c r="FO48" s="172"/>
      <c r="FP48" s="172"/>
      <c r="FQ48" s="172"/>
      <c r="FR48" s="172"/>
      <c r="FS48" s="172"/>
      <c r="FT48" s="172"/>
      <c r="FU48" s="172"/>
      <c r="FV48" s="172"/>
      <c r="FW48" s="172"/>
      <c r="FX48" s="172"/>
      <c r="FY48" s="172"/>
      <c r="FZ48" s="172"/>
      <c r="GA48" s="172"/>
      <c r="GB48" s="172"/>
      <c r="GC48" s="172"/>
      <c r="GD48" s="172"/>
      <c r="GE48" s="172"/>
      <c r="GF48" s="172"/>
      <c r="GG48" s="172"/>
      <c r="GH48" s="172"/>
      <c r="GI48" s="172"/>
      <c r="GJ48" s="172"/>
      <c r="GK48" s="172"/>
      <c r="GL48" s="172"/>
      <c r="GM48" s="172"/>
      <c r="GN48" s="172"/>
      <c r="GO48" s="172"/>
      <c r="GP48" s="172"/>
      <c r="GQ48" s="172"/>
      <c r="GR48" s="172"/>
      <c r="GS48" s="172"/>
      <c r="GT48" s="172"/>
      <c r="GU48" s="172"/>
      <c r="GV48" s="172"/>
      <c r="GW48" s="172"/>
      <c r="GX48" s="172"/>
      <c r="GY48" s="172"/>
      <c r="GZ48" s="172"/>
      <c r="HA48" s="172"/>
      <c r="HB48" s="172"/>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172"/>
      <c r="IE48" s="172"/>
      <c r="IF48" s="172"/>
      <c r="IG48" s="172"/>
      <c r="IH48" s="172"/>
      <c r="II48" s="172"/>
      <c r="IJ48" s="172"/>
      <c r="IK48" s="172"/>
      <c r="IL48" s="172"/>
      <c r="IM48" s="172"/>
      <c r="IN48" s="172"/>
      <c r="IO48" s="172"/>
      <c r="IP48" s="172"/>
      <c r="IQ48" s="172"/>
      <c r="IR48" s="172"/>
      <c r="IS48" s="172"/>
      <c r="IT48" s="172"/>
      <c r="IU48" s="172"/>
    </row>
    <row r="49" spans="1:17" s="172" customFormat="1" ht="15" customHeight="1">
      <c r="A49" s="272"/>
      <c r="B49" s="114"/>
      <c r="C49" s="115"/>
      <c r="D49" s="126">
        <f>IF(B49&gt;=1,HLOOKUP(B49,'1. Chklst, Certification'!$B$21:$I$22,2,FALSE),"")</f>
      </c>
      <c r="E49" s="131"/>
      <c r="F49" s="126">
        <f t="shared" si="4"/>
      </c>
      <c r="G49" s="271"/>
      <c r="H49" s="271"/>
      <c r="I49" s="131"/>
      <c r="J49" s="271"/>
      <c r="K49" s="271"/>
      <c r="L49" s="126">
        <f t="shared" si="5"/>
      </c>
      <c r="M49" s="264">
        <f t="shared" si="6"/>
      </c>
      <c r="N49" s="271"/>
      <c r="O49" s="264">
        <f t="shared" si="7"/>
      </c>
      <c r="P49" s="273"/>
      <c r="Q49" s="266"/>
    </row>
    <row r="50" spans="1:17" s="172" customFormat="1" ht="15" customHeight="1">
      <c r="A50" s="263"/>
      <c r="B50" s="110"/>
      <c r="C50" s="111"/>
      <c r="D50" s="126">
        <f>IF(B50&gt;=1,HLOOKUP(B50,'1. Chklst, Certification'!$B$21:$I$22,2,FALSE),"")</f>
      </c>
      <c r="E50" s="131"/>
      <c r="F50" s="126">
        <f t="shared" si="4"/>
      </c>
      <c r="G50" s="131"/>
      <c r="H50" s="131"/>
      <c r="I50" s="131"/>
      <c r="J50" s="131"/>
      <c r="K50" s="131"/>
      <c r="L50" s="126">
        <f t="shared" si="5"/>
      </c>
      <c r="M50" s="264">
        <f t="shared" si="6"/>
      </c>
      <c r="N50" s="131"/>
      <c r="O50" s="264">
        <f t="shared" si="7"/>
      </c>
      <c r="P50" s="265"/>
      <c r="Q50" s="266"/>
    </row>
    <row r="51" spans="1:17" s="172" customFormat="1" ht="15" customHeight="1">
      <c r="A51" s="263"/>
      <c r="B51" s="110"/>
      <c r="C51" s="111"/>
      <c r="D51" s="126">
        <f>IF(B51&gt;=1,HLOOKUP(B51,'1. Chklst, Certification'!$B$21:$I$22,2,FALSE),"")</f>
      </c>
      <c r="E51" s="131"/>
      <c r="F51" s="126">
        <f t="shared" si="4"/>
      </c>
      <c r="G51" s="131"/>
      <c r="H51" s="131"/>
      <c r="I51" s="131"/>
      <c r="J51" s="131"/>
      <c r="K51" s="131"/>
      <c r="L51" s="126">
        <f t="shared" si="5"/>
      </c>
      <c r="M51" s="264">
        <f t="shared" si="6"/>
      </c>
      <c r="N51" s="131"/>
      <c r="O51" s="264">
        <f t="shared" si="7"/>
      </c>
      <c r="P51" s="265"/>
      <c r="Q51" s="266"/>
    </row>
    <row r="52" spans="1:17" s="172" customFormat="1" ht="15" customHeight="1">
      <c r="A52" s="263"/>
      <c r="B52" s="110"/>
      <c r="C52" s="111"/>
      <c r="D52" s="126">
        <f>IF(B52&gt;=1,HLOOKUP(B52,'1. Chklst, Certification'!$B$21:$I$22,2,FALSE),"")</f>
      </c>
      <c r="E52" s="131"/>
      <c r="F52" s="126">
        <f t="shared" si="4"/>
      </c>
      <c r="G52" s="131"/>
      <c r="H52" s="131"/>
      <c r="I52" s="131"/>
      <c r="J52" s="131"/>
      <c r="K52" s="131"/>
      <c r="L52" s="126">
        <f t="shared" si="5"/>
      </c>
      <c r="M52" s="264">
        <f t="shared" si="6"/>
      </c>
      <c r="N52" s="131"/>
      <c r="O52" s="264">
        <f t="shared" si="7"/>
      </c>
      <c r="P52" s="265"/>
      <c r="Q52" s="266"/>
    </row>
    <row r="53" spans="1:17" s="172" customFormat="1" ht="15" customHeight="1">
      <c r="A53" s="263"/>
      <c r="B53" s="110"/>
      <c r="C53" s="111"/>
      <c r="D53" s="126">
        <f>IF(B53&gt;=1,HLOOKUP(B53,'1. Chklst, Certification'!$B$21:$I$22,2,FALSE),"")</f>
      </c>
      <c r="E53" s="131"/>
      <c r="F53" s="126">
        <f t="shared" si="4"/>
      </c>
      <c r="G53" s="131"/>
      <c r="H53" s="131"/>
      <c r="I53" s="131"/>
      <c r="J53" s="131"/>
      <c r="K53" s="131"/>
      <c r="L53" s="126">
        <f t="shared" si="5"/>
      </c>
      <c r="M53" s="264">
        <f t="shared" si="6"/>
      </c>
      <c r="N53" s="131"/>
      <c r="O53" s="264">
        <f t="shared" si="7"/>
      </c>
      <c r="P53" s="265"/>
      <c r="Q53" s="266"/>
    </row>
    <row r="54" spans="1:17" s="172" customFormat="1" ht="15" customHeight="1">
      <c r="A54" s="263"/>
      <c r="B54" s="110"/>
      <c r="C54" s="111"/>
      <c r="D54" s="126">
        <f>IF(B54&gt;=1,HLOOKUP(B54,'1. Chklst, Certification'!$B$21:$I$22,2,FALSE),"")</f>
      </c>
      <c r="E54" s="131"/>
      <c r="F54" s="126">
        <f t="shared" si="4"/>
      </c>
      <c r="G54" s="131"/>
      <c r="H54" s="131"/>
      <c r="I54" s="131"/>
      <c r="J54" s="131"/>
      <c r="K54" s="131"/>
      <c r="L54" s="126">
        <f t="shared" si="5"/>
      </c>
      <c r="M54" s="264">
        <f t="shared" si="6"/>
      </c>
      <c r="N54" s="131"/>
      <c r="O54" s="264">
        <f t="shared" si="7"/>
      </c>
      <c r="P54" s="265"/>
      <c r="Q54" s="266"/>
    </row>
    <row r="55" spans="1:17" s="172" customFormat="1" ht="15" customHeight="1">
      <c r="A55" s="263"/>
      <c r="B55" s="110"/>
      <c r="C55" s="111"/>
      <c r="D55" s="126">
        <f>IF(B55&gt;=1,HLOOKUP(B55,'1. Chklst, Certification'!$B$21:$I$22,2,FALSE),"")</f>
      </c>
      <c r="E55" s="131"/>
      <c r="F55" s="126">
        <f aca="true" t="shared" si="12" ref="F55:F79">IF(E55=0,"",(E55/12))</f>
      </c>
      <c r="G55" s="131"/>
      <c r="H55" s="131"/>
      <c r="I55" s="131"/>
      <c r="J55" s="131"/>
      <c r="K55" s="131"/>
      <c r="L55" s="126">
        <f t="shared" si="3"/>
      </c>
      <c r="M55" s="264">
        <f aca="true" t="shared" si="13" ref="M55:M79">IF(E55=0,"",(L55/F55))</f>
      </c>
      <c r="N55" s="131"/>
      <c r="O55" s="264">
        <f aca="true" t="shared" si="14" ref="O55:O79">IF(E55=0,"",(L55-N55)/F55)</f>
      </c>
      <c r="P55" s="265"/>
      <c r="Q55" s="266"/>
    </row>
    <row r="56" spans="1:17" s="172" customFormat="1" ht="15" customHeight="1">
      <c r="A56" s="263"/>
      <c r="B56" s="110"/>
      <c r="C56" s="111"/>
      <c r="D56" s="126">
        <f>IF(B56&gt;=1,HLOOKUP(B56,'1. Chklst, Certification'!$B$21:$I$22,2,FALSE),"")</f>
      </c>
      <c r="E56" s="131"/>
      <c r="F56" s="126">
        <f t="shared" si="12"/>
      </c>
      <c r="G56" s="131"/>
      <c r="H56" s="131"/>
      <c r="I56" s="131"/>
      <c r="J56" s="131"/>
      <c r="K56" s="131"/>
      <c r="L56" s="126">
        <f t="shared" si="3"/>
      </c>
      <c r="M56" s="264">
        <f t="shared" si="13"/>
      </c>
      <c r="N56" s="131"/>
      <c r="O56" s="264">
        <f t="shared" si="14"/>
      </c>
      <c r="P56" s="265"/>
      <c r="Q56" s="266"/>
    </row>
    <row r="57" spans="1:17" s="172" customFormat="1" ht="15" customHeight="1">
      <c r="A57" s="263"/>
      <c r="B57" s="110"/>
      <c r="C57" s="111"/>
      <c r="D57" s="126">
        <f>IF(B57&gt;=1,HLOOKUP(B57,'1. Chklst, Certification'!$B$21:$I$22,2,FALSE),"")</f>
      </c>
      <c r="E57" s="131"/>
      <c r="F57" s="126">
        <f t="shared" si="12"/>
      </c>
      <c r="G57" s="131"/>
      <c r="H57" s="131"/>
      <c r="I57" s="131"/>
      <c r="J57" s="131"/>
      <c r="K57" s="131"/>
      <c r="L57" s="126">
        <f t="shared" si="3"/>
      </c>
      <c r="M57" s="264">
        <f t="shared" si="13"/>
      </c>
      <c r="N57" s="131"/>
      <c r="O57" s="264">
        <f t="shared" si="14"/>
      </c>
      <c r="P57" s="265"/>
      <c r="Q57" s="266"/>
    </row>
    <row r="58" spans="1:17" s="172" customFormat="1" ht="15" customHeight="1">
      <c r="A58" s="263"/>
      <c r="B58" s="110"/>
      <c r="C58" s="111"/>
      <c r="D58" s="126">
        <f>IF(B58&gt;=1,HLOOKUP(B58,'1. Chklst, Certification'!$B$21:$I$22,2,FALSE),"")</f>
      </c>
      <c r="E58" s="131"/>
      <c r="F58" s="126">
        <f t="shared" si="12"/>
      </c>
      <c r="G58" s="131"/>
      <c r="H58" s="131"/>
      <c r="I58" s="131"/>
      <c r="J58" s="131"/>
      <c r="K58" s="131"/>
      <c r="L58" s="126">
        <f t="shared" si="3"/>
      </c>
      <c r="M58" s="264">
        <f t="shared" si="13"/>
      </c>
      <c r="N58" s="131"/>
      <c r="O58" s="264">
        <f t="shared" si="14"/>
      </c>
      <c r="P58" s="265"/>
      <c r="Q58" s="266"/>
    </row>
    <row r="59" spans="1:17" s="172" customFormat="1" ht="15" customHeight="1">
      <c r="A59" s="263"/>
      <c r="B59" s="110"/>
      <c r="C59" s="111"/>
      <c r="D59" s="126">
        <f>IF(B59&gt;=1,HLOOKUP(B59,'1. Chklst, Certification'!$B$21:$I$22,2,FALSE),"")</f>
      </c>
      <c r="E59" s="131"/>
      <c r="F59" s="126">
        <f t="shared" si="12"/>
      </c>
      <c r="G59" s="131"/>
      <c r="H59" s="131"/>
      <c r="I59" s="131"/>
      <c r="J59" s="131"/>
      <c r="K59" s="131"/>
      <c r="L59" s="126">
        <f t="shared" si="3"/>
      </c>
      <c r="M59" s="264">
        <f t="shared" si="13"/>
      </c>
      <c r="N59" s="131"/>
      <c r="O59" s="264">
        <f t="shared" si="14"/>
      </c>
      <c r="P59" s="265"/>
      <c r="Q59" s="266"/>
    </row>
    <row r="60" spans="1:17" s="172" customFormat="1" ht="15" customHeight="1">
      <c r="A60" s="263"/>
      <c r="B60" s="110"/>
      <c r="C60" s="111"/>
      <c r="D60" s="126">
        <f>IF(B60&gt;=1,HLOOKUP(B60,'1. Chklst, Certification'!$B$21:$I$22,2,FALSE),"")</f>
      </c>
      <c r="E60" s="131"/>
      <c r="F60" s="126">
        <f t="shared" si="12"/>
      </c>
      <c r="G60" s="131"/>
      <c r="H60" s="131"/>
      <c r="I60" s="131"/>
      <c r="J60" s="131"/>
      <c r="K60" s="131"/>
      <c r="L60" s="126">
        <f t="shared" si="3"/>
      </c>
      <c r="M60" s="264">
        <f t="shared" si="13"/>
      </c>
      <c r="N60" s="131"/>
      <c r="O60" s="264">
        <f t="shared" si="14"/>
      </c>
      <c r="P60" s="265"/>
      <c r="Q60" s="266"/>
    </row>
    <row r="61" spans="1:17" s="172" customFormat="1" ht="15" customHeight="1">
      <c r="A61" s="263"/>
      <c r="B61" s="110"/>
      <c r="C61" s="111"/>
      <c r="D61" s="126">
        <f>IF(B61&gt;=1,HLOOKUP(B61,'1. Chklst, Certification'!$B$21:$I$22,2,FALSE),"")</f>
      </c>
      <c r="E61" s="131"/>
      <c r="F61" s="126">
        <f t="shared" si="12"/>
      </c>
      <c r="G61" s="131"/>
      <c r="H61" s="131"/>
      <c r="I61" s="131"/>
      <c r="J61" s="131"/>
      <c r="K61" s="131"/>
      <c r="L61" s="126">
        <f t="shared" si="3"/>
      </c>
      <c r="M61" s="264">
        <f t="shared" si="13"/>
      </c>
      <c r="N61" s="131"/>
      <c r="O61" s="264">
        <f t="shared" si="14"/>
      </c>
      <c r="P61" s="265"/>
      <c r="Q61" s="266"/>
    </row>
    <row r="62" spans="1:17" s="172" customFormat="1" ht="15" customHeight="1">
      <c r="A62" s="263"/>
      <c r="B62" s="110"/>
      <c r="C62" s="111"/>
      <c r="D62" s="126">
        <f>IF(B62&gt;=1,HLOOKUP(B62,'1. Chklst, Certification'!$B$21:$I$22,2,FALSE),"")</f>
      </c>
      <c r="E62" s="131"/>
      <c r="F62" s="126">
        <f t="shared" si="12"/>
      </c>
      <c r="G62" s="131"/>
      <c r="H62" s="131"/>
      <c r="I62" s="131"/>
      <c r="J62" s="131"/>
      <c r="K62" s="131"/>
      <c r="L62" s="126">
        <f t="shared" si="3"/>
      </c>
      <c r="M62" s="264">
        <f t="shared" si="13"/>
      </c>
      <c r="N62" s="131"/>
      <c r="O62" s="264">
        <f t="shared" si="14"/>
      </c>
      <c r="P62" s="265"/>
      <c r="Q62" s="266"/>
    </row>
    <row r="63" spans="1:17" s="172" customFormat="1" ht="15" customHeight="1">
      <c r="A63" s="263"/>
      <c r="B63" s="110"/>
      <c r="C63" s="111"/>
      <c r="D63" s="126">
        <f>IF(B63&gt;=1,HLOOKUP(B63,'1. Chklst, Certification'!$B$21:$I$22,2,FALSE),"")</f>
      </c>
      <c r="E63" s="131"/>
      <c r="F63" s="126">
        <f t="shared" si="12"/>
      </c>
      <c r="G63" s="131"/>
      <c r="H63" s="131"/>
      <c r="I63" s="131"/>
      <c r="J63" s="131"/>
      <c r="K63" s="131"/>
      <c r="L63" s="126">
        <f t="shared" si="3"/>
      </c>
      <c r="M63" s="264">
        <f t="shared" si="13"/>
      </c>
      <c r="N63" s="131"/>
      <c r="O63" s="264">
        <f t="shared" si="14"/>
      </c>
      <c r="P63" s="265"/>
      <c r="Q63" s="266"/>
    </row>
    <row r="64" spans="1:17" s="172" customFormat="1" ht="15" customHeight="1">
      <c r="A64" s="263"/>
      <c r="B64" s="110"/>
      <c r="C64" s="111"/>
      <c r="D64" s="126">
        <f>IF(B64&gt;=1,HLOOKUP(B64,'1. Chklst, Certification'!$B$21:$I$22,2,FALSE),"")</f>
      </c>
      <c r="E64" s="131"/>
      <c r="F64" s="126">
        <f t="shared" si="12"/>
      </c>
      <c r="G64" s="131"/>
      <c r="H64" s="131"/>
      <c r="I64" s="131"/>
      <c r="J64" s="131"/>
      <c r="K64" s="131"/>
      <c r="L64" s="126">
        <f t="shared" si="3"/>
      </c>
      <c r="M64" s="264">
        <f t="shared" si="13"/>
      </c>
      <c r="N64" s="131"/>
      <c r="O64" s="264">
        <f t="shared" si="14"/>
      </c>
      <c r="P64" s="265"/>
      <c r="Q64" s="266"/>
    </row>
    <row r="65" spans="1:17" s="172" customFormat="1" ht="15" customHeight="1">
      <c r="A65" s="263"/>
      <c r="B65" s="110"/>
      <c r="C65" s="111"/>
      <c r="D65" s="126">
        <f>IF(B65&gt;=1,HLOOKUP(B65,'1. Chklst, Certification'!$B$21:$I$22,2,FALSE),"")</f>
      </c>
      <c r="E65" s="131"/>
      <c r="F65" s="126">
        <f t="shared" si="12"/>
      </c>
      <c r="G65" s="131"/>
      <c r="H65" s="131"/>
      <c r="I65" s="131"/>
      <c r="J65" s="131"/>
      <c r="K65" s="131"/>
      <c r="L65" s="126">
        <f t="shared" si="3"/>
      </c>
      <c r="M65" s="264">
        <f t="shared" si="13"/>
      </c>
      <c r="N65" s="131"/>
      <c r="O65" s="264">
        <f t="shared" si="14"/>
      </c>
      <c r="P65" s="265"/>
      <c r="Q65" s="266"/>
    </row>
    <row r="66" spans="1:17" s="172" customFormat="1" ht="15" customHeight="1">
      <c r="A66" s="263"/>
      <c r="B66" s="110"/>
      <c r="C66" s="111"/>
      <c r="D66" s="126">
        <f>IF(B66&gt;=1,HLOOKUP(B66,'1. Chklst, Certification'!$B$21:$I$22,2,FALSE),"")</f>
      </c>
      <c r="E66" s="131"/>
      <c r="F66" s="126">
        <f t="shared" si="12"/>
      </c>
      <c r="G66" s="131"/>
      <c r="H66" s="131"/>
      <c r="I66" s="131"/>
      <c r="J66" s="131"/>
      <c r="K66" s="131"/>
      <c r="L66" s="126">
        <f t="shared" si="3"/>
      </c>
      <c r="M66" s="264">
        <f t="shared" si="13"/>
      </c>
      <c r="N66" s="131"/>
      <c r="O66" s="264">
        <f t="shared" si="14"/>
      </c>
      <c r="P66" s="265"/>
      <c r="Q66" s="266"/>
    </row>
    <row r="67" spans="1:17" s="172" customFormat="1" ht="15" customHeight="1">
      <c r="A67" s="263"/>
      <c r="B67" s="110"/>
      <c r="C67" s="111"/>
      <c r="D67" s="126">
        <f>IF(B67&gt;=1,HLOOKUP(B67,'1. Chklst, Certification'!$B$21:$I$22,2,FALSE),"")</f>
      </c>
      <c r="E67" s="131"/>
      <c r="F67" s="126">
        <f t="shared" si="12"/>
      </c>
      <c r="G67" s="131"/>
      <c r="H67" s="131"/>
      <c r="I67" s="131"/>
      <c r="J67" s="131"/>
      <c r="K67" s="131"/>
      <c r="L67" s="126">
        <f t="shared" si="3"/>
      </c>
      <c r="M67" s="264">
        <f t="shared" si="13"/>
      </c>
      <c r="N67" s="131"/>
      <c r="O67" s="264">
        <f t="shared" si="14"/>
      </c>
      <c r="P67" s="265"/>
      <c r="Q67" s="266"/>
    </row>
    <row r="68" spans="1:17" s="172" customFormat="1" ht="15" customHeight="1">
      <c r="A68" s="263"/>
      <c r="B68" s="110"/>
      <c r="C68" s="111"/>
      <c r="D68" s="126">
        <f>IF(B68&gt;=1,HLOOKUP(B68,'1. Chklst, Certification'!$B$21:$I$22,2,FALSE),"")</f>
      </c>
      <c r="E68" s="131"/>
      <c r="F68" s="126">
        <f t="shared" si="12"/>
      </c>
      <c r="G68" s="131"/>
      <c r="H68" s="131"/>
      <c r="I68" s="131"/>
      <c r="J68" s="131"/>
      <c r="K68" s="131"/>
      <c r="L68" s="126">
        <f t="shared" si="3"/>
      </c>
      <c r="M68" s="264">
        <f t="shared" si="13"/>
      </c>
      <c r="N68" s="131"/>
      <c r="O68" s="264">
        <f t="shared" si="14"/>
      </c>
      <c r="P68" s="265"/>
      <c r="Q68" s="266"/>
    </row>
    <row r="69" spans="1:17" s="172" customFormat="1" ht="15" customHeight="1">
      <c r="A69" s="263"/>
      <c r="B69" s="110"/>
      <c r="C69" s="111"/>
      <c r="D69" s="126">
        <f>IF(B69&gt;=1,HLOOKUP(B69,'1. Chklst, Certification'!$B$21:$I$22,2,FALSE),"")</f>
      </c>
      <c r="E69" s="131"/>
      <c r="F69" s="126">
        <f t="shared" si="12"/>
      </c>
      <c r="G69" s="131"/>
      <c r="H69" s="131"/>
      <c r="I69" s="131"/>
      <c r="J69" s="131"/>
      <c r="K69" s="131"/>
      <c r="L69" s="126">
        <f t="shared" si="3"/>
      </c>
      <c r="M69" s="264">
        <f t="shared" si="13"/>
      </c>
      <c r="N69" s="131"/>
      <c r="O69" s="264">
        <f t="shared" si="14"/>
      </c>
      <c r="P69" s="265"/>
      <c r="Q69" s="266"/>
    </row>
    <row r="70" spans="1:17" s="172" customFormat="1" ht="15" customHeight="1">
      <c r="A70" s="263"/>
      <c r="B70" s="110"/>
      <c r="C70" s="111"/>
      <c r="D70" s="126">
        <f>IF(B70&gt;=1,HLOOKUP(B70,'1. Chklst, Certification'!$B$21:$I$22,2,FALSE),"")</f>
      </c>
      <c r="E70" s="131"/>
      <c r="F70" s="126">
        <f t="shared" si="12"/>
      </c>
      <c r="G70" s="131"/>
      <c r="H70" s="131"/>
      <c r="I70" s="131"/>
      <c r="J70" s="131"/>
      <c r="K70" s="131"/>
      <c r="L70" s="126">
        <f t="shared" si="3"/>
      </c>
      <c r="M70" s="264">
        <f t="shared" si="13"/>
      </c>
      <c r="N70" s="131"/>
      <c r="O70" s="264">
        <f t="shared" si="14"/>
      </c>
      <c r="P70" s="265"/>
      <c r="Q70" s="266"/>
    </row>
    <row r="71" spans="1:17" s="172" customFormat="1" ht="15" customHeight="1">
      <c r="A71" s="263"/>
      <c r="B71" s="110"/>
      <c r="C71" s="111"/>
      <c r="D71" s="126">
        <f>IF(B71&gt;=1,HLOOKUP(B71,'1. Chklst, Certification'!$B$21:$I$22,2,FALSE),"")</f>
      </c>
      <c r="E71" s="131"/>
      <c r="F71" s="126">
        <f t="shared" si="12"/>
      </c>
      <c r="G71" s="131"/>
      <c r="H71" s="131"/>
      <c r="I71" s="267"/>
      <c r="J71" s="131"/>
      <c r="K71" s="131"/>
      <c r="L71" s="126">
        <f t="shared" si="3"/>
      </c>
      <c r="M71" s="264">
        <f t="shared" si="13"/>
      </c>
      <c r="N71" s="131"/>
      <c r="O71" s="264">
        <f t="shared" si="14"/>
      </c>
      <c r="P71" s="265"/>
      <c r="Q71" s="266"/>
    </row>
    <row r="72" spans="1:17" s="172" customFormat="1" ht="15" customHeight="1">
      <c r="A72" s="268"/>
      <c r="B72" s="112"/>
      <c r="C72" s="113"/>
      <c r="D72" s="126">
        <f>IF(B72&gt;=1,HLOOKUP(B72,'1. Chklst, Certification'!$B$21:$I$22,2,FALSE),"")</f>
      </c>
      <c r="E72" s="131"/>
      <c r="F72" s="126">
        <f t="shared" si="12"/>
      </c>
      <c r="G72" s="267"/>
      <c r="H72" s="267"/>
      <c r="I72" s="131"/>
      <c r="J72" s="267"/>
      <c r="K72" s="267"/>
      <c r="L72" s="126">
        <f t="shared" si="3"/>
      </c>
      <c r="M72" s="264">
        <f t="shared" si="13"/>
      </c>
      <c r="N72" s="267"/>
      <c r="O72" s="264">
        <f t="shared" si="14"/>
      </c>
      <c r="P72" s="269"/>
      <c r="Q72" s="266"/>
    </row>
    <row r="73" spans="1:255" s="270" customFormat="1" ht="15" customHeight="1">
      <c r="A73" s="263"/>
      <c r="B73" s="110"/>
      <c r="C73" s="111"/>
      <c r="D73" s="126">
        <f>IF(B73&gt;=1,HLOOKUP(B73,'1. Chklst, Certification'!$B$21:$I$22,2,FALSE),"")</f>
      </c>
      <c r="E73" s="131"/>
      <c r="F73" s="126">
        <f t="shared" si="12"/>
      </c>
      <c r="G73" s="131"/>
      <c r="H73" s="131"/>
      <c r="I73" s="131"/>
      <c r="J73" s="131"/>
      <c r="K73" s="131"/>
      <c r="L73" s="126">
        <f t="shared" si="3"/>
      </c>
      <c r="M73" s="264">
        <f t="shared" si="13"/>
      </c>
      <c r="N73" s="131"/>
      <c r="O73" s="264">
        <f t="shared" si="14"/>
      </c>
      <c r="P73" s="265"/>
      <c r="Q73" s="266"/>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72"/>
      <c r="EY73" s="172"/>
      <c r="EZ73" s="172"/>
      <c r="FA73" s="172"/>
      <c r="FB73" s="172"/>
      <c r="FC73" s="172"/>
      <c r="FD73" s="172"/>
      <c r="FE73" s="172"/>
      <c r="FF73" s="172"/>
      <c r="FG73" s="172"/>
      <c r="FH73" s="172"/>
      <c r="FI73" s="172"/>
      <c r="FJ73" s="172"/>
      <c r="FK73" s="172"/>
      <c r="FL73" s="172"/>
      <c r="FM73" s="172"/>
      <c r="FN73" s="172"/>
      <c r="FO73" s="172"/>
      <c r="FP73" s="172"/>
      <c r="FQ73" s="172"/>
      <c r="FR73" s="172"/>
      <c r="FS73" s="172"/>
      <c r="FT73" s="172"/>
      <c r="FU73" s="172"/>
      <c r="FV73" s="172"/>
      <c r="FW73" s="172"/>
      <c r="FX73" s="172"/>
      <c r="FY73" s="172"/>
      <c r="FZ73" s="172"/>
      <c r="GA73" s="172"/>
      <c r="GB73" s="172"/>
      <c r="GC73" s="172"/>
      <c r="GD73" s="172"/>
      <c r="GE73" s="172"/>
      <c r="GF73" s="172"/>
      <c r="GG73" s="172"/>
      <c r="GH73" s="172"/>
      <c r="GI73" s="172"/>
      <c r="GJ73" s="172"/>
      <c r="GK73" s="172"/>
      <c r="GL73" s="172"/>
      <c r="GM73" s="172"/>
      <c r="GN73" s="172"/>
      <c r="GO73" s="172"/>
      <c r="GP73" s="172"/>
      <c r="GQ73" s="172"/>
      <c r="GR73" s="172"/>
      <c r="GS73" s="172"/>
      <c r="GT73" s="172"/>
      <c r="GU73" s="172"/>
      <c r="GV73" s="172"/>
      <c r="GW73" s="172"/>
      <c r="GX73" s="172"/>
      <c r="GY73" s="172"/>
      <c r="GZ73" s="172"/>
      <c r="HA73" s="172"/>
      <c r="HB73" s="172"/>
      <c r="HC73" s="172"/>
      <c r="HD73" s="172"/>
      <c r="HE73" s="172"/>
      <c r="HF73" s="172"/>
      <c r="HG73" s="172"/>
      <c r="HH73" s="172"/>
      <c r="HI73" s="172"/>
      <c r="HJ73" s="172"/>
      <c r="HK73" s="172"/>
      <c r="HL73" s="172"/>
      <c r="HM73" s="172"/>
      <c r="HN73" s="172"/>
      <c r="HO73" s="172"/>
      <c r="HP73" s="172"/>
      <c r="HQ73" s="172"/>
      <c r="HR73" s="172"/>
      <c r="HS73" s="172"/>
      <c r="HT73" s="172"/>
      <c r="HU73" s="172"/>
      <c r="HV73" s="172"/>
      <c r="HW73" s="172"/>
      <c r="HX73" s="172"/>
      <c r="HY73" s="172"/>
      <c r="HZ73" s="172"/>
      <c r="IA73" s="172"/>
      <c r="IB73" s="172"/>
      <c r="IC73" s="172"/>
      <c r="ID73" s="172"/>
      <c r="IE73" s="172"/>
      <c r="IF73" s="172"/>
      <c r="IG73" s="172"/>
      <c r="IH73" s="172"/>
      <c r="II73" s="172"/>
      <c r="IJ73" s="172"/>
      <c r="IK73" s="172"/>
      <c r="IL73" s="172"/>
      <c r="IM73" s="172"/>
      <c r="IN73" s="172"/>
      <c r="IO73" s="172"/>
      <c r="IP73" s="172"/>
      <c r="IQ73" s="172"/>
      <c r="IR73" s="172"/>
      <c r="IS73" s="172"/>
      <c r="IT73" s="172"/>
      <c r="IU73" s="172"/>
    </row>
    <row r="74" spans="1:255" s="270" customFormat="1" ht="15" customHeight="1">
      <c r="A74" s="263"/>
      <c r="B74" s="110"/>
      <c r="C74" s="111"/>
      <c r="D74" s="126">
        <f>IF(B74&gt;=1,HLOOKUP(B74,'1. Chklst, Certification'!$B$21:$I$22,2,FALSE),"")</f>
      </c>
      <c r="E74" s="131"/>
      <c r="F74" s="126">
        <f t="shared" si="12"/>
      </c>
      <c r="G74" s="131"/>
      <c r="H74" s="131"/>
      <c r="I74" s="271"/>
      <c r="J74" s="131"/>
      <c r="K74" s="131"/>
      <c r="L74" s="126">
        <f t="shared" si="3"/>
      </c>
      <c r="M74" s="264">
        <f t="shared" si="13"/>
      </c>
      <c r="N74" s="131"/>
      <c r="O74" s="264">
        <f t="shared" si="14"/>
      </c>
      <c r="P74" s="265"/>
      <c r="Q74" s="266"/>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172"/>
      <c r="DX74" s="172"/>
      <c r="DY74" s="172"/>
      <c r="DZ74" s="172"/>
      <c r="EA74" s="172"/>
      <c r="EB74" s="172"/>
      <c r="EC74" s="172"/>
      <c r="ED74" s="172"/>
      <c r="EE74" s="172"/>
      <c r="EF74" s="172"/>
      <c r="EG74" s="172"/>
      <c r="EH74" s="172"/>
      <c r="EI74" s="172"/>
      <c r="EJ74" s="172"/>
      <c r="EK74" s="172"/>
      <c r="EL74" s="172"/>
      <c r="EM74" s="172"/>
      <c r="EN74" s="172"/>
      <c r="EO74" s="172"/>
      <c r="EP74" s="172"/>
      <c r="EQ74" s="172"/>
      <c r="ER74" s="172"/>
      <c r="ES74" s="172"/>
      <c r="ET74" s="172"/>
      <c r="EU74" s="172"/>
      <c r="EV74" s="172"/>
      <c r="EW74" s="172"/>
      <c r="EX74" s="172"/>
      <c r="EY74" s="172"/>
      <c r="EZ74" s="172"/>
      <c r="FA74" s="172"/>
      <c r="FB74" s="172"/>
      <c r="FC74" s="172"/>
      <c r="FD74" s="172"/>
      <c r="FE74" s="172"/>
      <c r="FF74" s="172"/>
      <c r="FG74" s="172"/>
      <c r="FH74" s="172"/>
      <c r="FI74" s="172"/>
      <c r="FJ74" s="172"/>
      <c r="FK74" s="172"/>
      <c r="FL74" s="172"/>
      <c r="FM74" s="172"/>
      <c r="FN74" s="172"/>
      <c r="FO74" s="172"/>
      <c r="FP74" s="172"/>
      <c r="FQ74" s="172"/>
      <c r="FR74" s="172"/>
      <c r="FS74" s="172"/>
      <c r="FT74" s="172"/>
      <c r="FU74" s="172"/>
      <c r="FV74" s="172"/>
      <c r="FW74" s="172"/>
      <c r="FX74" s="172"/>
      <c r="FY74" s="172"/>
      <c r="FZ74" s="172"/>
      <c r="GA74" s="172"/>
      <c r="GB74" s="172"/>
      <c r="GC74" s="172"/>
      <c r="GD74" s="172"/>
      <c r="GE74" s="172"/>
      <c r="GF74" s="172"/>
      <c r="GG74" s="172"/>
      <c r="GH74" s="172"/>
      <c r="GI74" s="172"/>
      <c r="GJ74" s="172"/>
      <c r="GK74" s="172"/>
      <c r="GL74" s="172"/>
      <c r="GM74" s="172"/>
      <c r="GN74" s="172"/>
      <c r="GO74" s="172"/>
      <c r="GP74" s="172"/>
      <c r="GQ74" s="172"/>
      <c r="GR74" s="172"/>
      <c r="GS74" s="172"/>
      <c r="GT74" s="172"/>
      <c r="GU74" s="172"/>
      <c r="GV74" s="172"/>
      <c r="GW74" s="172"/>
      <c r="GX74" s="172"/>
      <c r="GY74" s="172"/>
      <c r="GZ74" s="172"/>
      <c r="HA74" s="172"/>
      <c r="HB74" s="172"/>
      <c r="HC74" s="172"/>
      <c r="HD74" s="172"/>
      <c r="HE74" s="172"/>
      <c r="HF74" s="172"/>
      <c r="HG74" s="172"/>
      <c r="HH74" s="172"/>
      <c r="HI74" s="172"/>
      <c r="HJ74" s="172"/>
      <c r="HK74" s="172"/>
      <c r="HL74" s="172"/>
      <c r="HM74" s="172"/>
      <c r="HN74" s="172"/>
      <c r="HO74" s="172"/>
      <c r="HP74" s="172"/>
      <c r="HQ74" s="172"/>
      <c r="HR74" s="172"/>
      <c r="HS74" s="172"/>
      <c r="HT74" s="172"/>
      <c r="HU74" s="172"/>
      <c r="HV74" s="172"/>
      <c r="HW74" s="172"/>
      <c r="HX74" s="172"/>
      <c r="HY74" s="172"/>
      <c r="HZ74" s="172"/>
      <c r="IA74" s="172"/>
      <c r="IB74" s="172"/>
      <c r="IC74" s="172"/>
      <c r="ID74" s="172"/>
      <c r="IE74" s="172"/>
      <c r="IF74" s="172"/>
      <c r="IG74" s="172"/>
      <c r="IH74" s="172"/>
      <c r="II74" s="172"/>
      <c r="IJ74" s="172"/>
      <c r="IK74" s="172"/>
      <c r="IL74" s="172"/>
      <c r="IM74" s="172"/>
      <c r="IN74" s="172"/>
      <c r="IO74" s="172"/>
      <c r="IP74" s="172"/>
      <c r="IQ74" s="172"/>
      <c r="IR74" s="172"/>
      <c r="IS74" s="172"/>
      <c r="IT74" s="172"/>
      <c r="IU74" s="172"/>
    </row>
    <row r="75" spans="1:17" s="172" customFormat="1" ht="15" customHeight="1">
      <c r="A75" s="272"/>
      <c r="B75" s="114"/>
      <c r="C75" s="115"/>
      <c r="D75" s="126">
        <f>IF(B75&gt;=1,HLOOKUP(B75,'1. Chklst, Certification'!$B$21:$I$22,2,FALSE),"")</f>
      </c>
      <c r="E75" s="131"/>
      <c r="F75" s="126">
        <f t="shared" si="12"/>
      </c>
      <c r="G75" s="271"/>
      <c r="H75" s="271"/>
      <c r="I75" s="131"/>
      <c r="J75" s="271"/>
      <c r="K75" s="271"/>
      <c r="L75" s="126">
        <f t="shared" si="3"/>
      </c>
      <c r="M75" s="264">
        <f t="shared" si="13"/>
      </c>
      <c r="N75" s="271"/>
      <c r="O75" s="264">
        <f t="shared" si="14"/>
      </c>
      <c r="P75" s="273"/>
      <c r="Q75" s="266"/>
    </row>
    <row r="76" spans="1:17" s="172" customFormat="1" ht="15" customHeight="1">
      <c r="A76" s="263"/>
      <c r="B76" s="110"/>
      <c r="C76" s="111"/>
      <c r="D76" s="126">
        <f>IF(B76&gt;=1,HLOOKUP(B76,'1. Chklst, Certification'!$B$21:$I$22,2,FALSE),"")</f>
      </c>
      <c r="E76" s="131"/>
      <c r="F76" s="126">
        <f t="shared" si="12"/>
      </c>
      <c r="G76" s="131"/>
      <c r="H76" s="131"/>
      <c r="I76" s="131"/>
      <c r="J76" s="131"/>
      <c r="K76" s="131"/>
      <c r="L76" s="126">
        <f t="shared" si="3"/>
      </c>
      <c r="M76" s="264">
        <f t="shared" si="13"/>
      </c>
      <c r="N76" s="131"/>
      <c r="O76" s="264">
        <f t="shared" si="14"/>
      </c>
      <c r="P76" s="265"/>
      <c r="Q76" s="266"/>
    </row>
    <row r="77" spans="1:17" s="172" customFormat="1" ht="15" customHeight="1">
      <c r="A77" s="263"/>
      <c r="B77" s="110"/>
      <c r="C77" s="111"/>
      <c r="D77" s="126">
        <f>IF(B77&gt;=1,HLOOKUP(B77,'1. Chklst, Certification'!$B$21:$I$22,2,FALSE),"")</f>
      </c>
      <c r="E77" s="131"/>
      <c r="F77" s="126">
        <f t="shared" si="12"/>
      </c>
      <c r="G77" s="131"/>
      <c r="H77" s="131"/>
      <c r="I77" s="131"/>
      <c r="J77" s="131"/>
      <c r="K77" s="131"/>
      <c r="L77" s="126">
        <f t="shared" si="3"/>
      </c>
      <c r="M77" s="264">
        <f t="shared" si="13"/>
      </c>
      <c r="N77" s="131"/>
      <c r="O77" s="264">
        <f t="shared" si="14"/>
      </c>
      <c r="P77" s="265"/>
      <c r="Q77" s="266"/>
    </row>
    <row r="78" spans="1:17" s="172" customFormat="1" ht="15" customHeight="1">
      <c r="A78" s="263"/>
      <c r="B78" s="110"/>
      <c r="C78" s="111"/>
      <c r="D78" s="126">
        <f>IF(B78&gt;=1,HLOOKUP(B78,'1. Chklst, Certification'!$B$21:$I$22,2,FALSE),"")</f>
      </c>
      <c r="E78" s="131"/>
      <c r="F78" s="126">
        <f t="shared" si="12"/>
      </c>
      <c r="G78" s="131"/>
      <c r="H78" s="131"/>
      <c r="I78" s="131"/>
      <c r="J78" s="131"/>
      <c r="K78" s="131"/>
      <c r="L78" s="126">
        <f t="shared" si="3"/>
      </c>
      <c r="M78" s="264">
        <f t="shared" si="13"/>
      </c>
      <c r="N78" s="131"/>
      <c r="O78" s="264">
        <f t="shared" si="14"/>
      </c>
      <c r="P78" s="265"/>
      <c r="Q78" s="266"/>
    </row>
    <row r="79" spans="1:17" s="172" customFormat="1" ht="15" customHeight="1">
      <c r="A79" s="263"/>
      <c r="B79" s="110"/>
      <c r="C79" s="111"/>
      <c r="D79" s="126">
        <f>IF(B79&gt;=1,HLOOKUP(B79,'1. Chklst, Certification'!$B$21:$I$22,2,FALSE),"")</f>
      </c>
      <c r="E79" s="131"/>
      <c r="F79" s="126">
        <f t="shared" si="12"/>
      </c>
      <c r="G79" s="131"/>
      <c r="H79" s="131"/>
      <c r="I79" s="131"/>
      <c r="J79" s="131"/>
      <c r="K79" s="131"/>
      <c r="L79" s="126">
        <f t="shared" si="3"/>
      </c>
      <c r="M79" s="264">
        <f t="shared" si="13"/>
      </c>
      <c r="N79" s="131"/>
      <c r="O79" s="264">
        <f t="shared" si="14"/>
      </c>
      <c r="P79" s="265"/>
      <c r="Q79" s="266"/>
    </row>
    <row r="80" spans="1:17" s="172" customFormat="1" ht="15" customHeight="1">
      <c r="A80" s="263"/>
      <c r="B80" s="110"/>
      <c r="C80" s="111"/>
      <c r="D80" s="126">
        <f>IF(B80&gt;=1,HLOOKUP(B80,'1. Chklst, Certification'!$B$21:$I$22,2,FALSE),"")</f>
      </c>
      <c r="E80" s="131"/>
      <c r="F80" s="126">
        <f aca="true" t="shared" si="15" ref="F80:F107">IF(E80=0,"",(E80/12))</f>
      </c>
      <c r="G80" s="131"/>
      <c r="H80" s="131"/>
      <c r="I80" s="131"/>
      <c r="J80" s="131"/>
      <c r="K80" s="131"/>
      <c r="L80" s="126">
        <f t="shared" si="3"/>
      </c>
      <c r="M80" s="264">
        <f aca="true" t="shared" si="16" ref="M80:M107">IF(E80=0,"",(L80/F80))</f>
      </c>
      <c r="N80" s="131"/>
      <c r="O80" s="264">
        <f aca="true" t="shared" si="17" ref="O80:O107">IF(E80=0,"",(L80-N80)/F80)</f>
      </c>
      <c r="P80" s="265"/>
      <c r="Q80" s="266"/>
    </row>
    <row r="81" spans="1:17" s="172" customFormat="1" ht="15" customHeight="1">
      <c r="A81" s="263"/>
      <c r="B81" s="110"/>
      <c r="C81" s="111"/>
      <c r="D81" s="126">
        <f>IF(B81&gt;=1,HLOOKUP(B81,'1. Chklst, Certification'!$B$21:$I$22,2,FALSE),"")</f>
      </c>
      <c r="E81" s="131"/>
      <c r="F81" s="126">
        <f t="shared" si="15"/>
      </c>
      <c r="G81" s="131"/>
      <c r="H81" s="131"/>
      <c r="I81" s="131"/>
      <c r="J81" s="131"/>
      <c r="K81" s="131"/>
      <c r="L81" s="126">
        <f t="shared" si="3"/>
      </c>
      <c r="M81" s="264">
        <f t="shared" si="16"/>
      </c>
      <c r="N81" s="131"/>
      <c r="O81" s="264">
        <f t="shared" si="17"/>
      </c>
      <c r="P81" s="265"/>
      <c r="Q81" s="266"/>
    </row>
    <row r="82" spans="1:17" s="172" customFormat="1" ht="15" customHeight="1">
      <c r="A82" s="263"/>
      <c r="B82" s="110"/>
      <c r="C82" s="111"/>
      <c r="D82" s="126">
        <f>IF(B82&gt;=1,HLOOKUP(B82,'1. Chklst, Certification'!$B$21:$I$22,2,FALSE),"")</f>
      </c>
      <c r="E82" s="131"/>
      <c r="F82" s="126">
        <f t="shared" si="15"/>
      </c>
      <c r="G82" s="131"/>
      <c r="H82" s="131"/>
      <c r="I82" s="131"/>
      <c r="J82" s="131"/>
      <c r="K82" s="131"/>
      <c r="L82" s="126">
        <f t="shared" si="3"/>
      </c>
      <c r="M82" s="264">
        <f t="shared" si="16"/>
      </c>
      <c r="N82" s="131"/>
      <c r="O82" s="264">
        <f t="shared" si="17"/>
      </c>
      <c r="P82" s="265"/>
      <c r="Q82" s="266"/>
    </row>
    <row r="83" spans="1:17" s="172" customFormat="1" ht="15" customHeight="1">
      <c r="A83" s="263"/>
      <c r="B83" s="110"/>
      <c r="C83" s="111"/>
      <c r="D83" s="126">
        <f>IF(B83&gt;=1,HLOOKUP(B83,'1. Chklst, Certification'!$B$21:$I$22,2,FALSE),"")</f>
      </c>
      <c r="E83" s="131"/>
      <c r="F83" s="126">
        <f t="shared" si="15"/>
      </c>
      <c r="G83" s="131"/>
      <c r="H83" s="131"/>
      <c r="I83" s="131"/>
      <c r="J83" s="131"/>
      <c r="K83" s="131"/>
      <c r="L83" s="126">
        <f t="shared" si="3"/>
      </c>
      <c r="M83" s="264">
        <f t="shared" si="16"/>
      </c>
      <c r="N83" s="131"/>
      <c r="O83" s="264">
        <f t="shared" si="17"/>
      </c>
      <c r="P83" s="265"/>
      <c r="Q83" s="266"/>
    </row>
    <row r="84" spans="1:17" s="172" customFormat="1" ht="15" customHeight="1">
      <c r="A84" s="263"/>
      <c r="B84" s="110"/>
      <c r="C84" s="111"/>
      <c r="D84" s="126">
        <f>IF(B84&gt;=1,HLOOKUP(B84,'1. Chklst, Certification'!$B$21:$I$22,2,FALSE),"")</f>
      </c>
      <c r="E84" s="131"/>
      <c r="F84" s="126">
        <f t="shared" si="15"/>
      </c>
      <c r="G84" s="131"/>
      <c r="H84" s="131"/>
      <c r="I84" s="131"/>
      <c r="J84" s="131"/>
      <c r="K84" s="131"/>
      <c r="L84" s="126">
        <f t="shared" si="3"/>
      </c>
      <c r="M84" s="264">
        <f t="shared" si="16"/>
      </c>
      <c r="N84" s="131"/>
      <c r="O84" s="264">
        <f t="shared" si="17"/>
      </c>
      <c r="P84" s="265"/>
      <c r="Q84" s="266"/>
    </row>
    <row r="85" spans="1:17" s="172" customFormat="1" ht="15" customHeight="1">
      <c r="A85" s="263"/>
      <c r="B85" s="110"/>
      <c r="C85" s="111"/>
      <c r="D85" s="126">
        <f>IF(B85&gt;=1,HLOOKUP(B85,'1. Chklst, Certification'!$B$21:$I$22,2,FALSE),"")</f>
      </c>
      <c r="E85" s="131"/>
      <c r="F85" s="126">
        <f t="shared" si="15"/>
      </c>
      <c r="G85" s="131"/>
      <c r="H85" s="131"/>
      <c r="I85" s="131"/>
      <c r="J85" s="131"/>
      <c r="K85" s="131"/>
      <c r="L85" s="126">
        <f t="shared" si="3"/>
      </c>
      <c r="M85" s="264">
        <f t="shared" si="16"/>
      </c>
      <c r="N85" s="131"/>
      <c r="O85" s="264">
        <f t="shared" si="17"/>
      </c>
      <c r="P85" s="265"/>
      <c r="Q85" s="266"/>
    </row>
    <row r="86" spans="1:17" s="172" customFormat="1" ht="15" customHeight="1">
      <c r="A86" s="263"/>
      <c r="B86" s="110"/>
      <c r="C86" s="111"/>
      <c r="D86" s="126">
        <f>IF(B86&gt;=1,HLOOKUP(B86,'1. Chklst, Certification'!$B$21:$I$22,2,FALSE),"")</f>
      </c>
      <c r="E86" s="131"/>
      <c r="F86" s="126">
        <f t="shared" si="15"/>
      </c>
      <c r="G86" s="131"/>
      <c r="H86" s="131"/>
      <c r="I86" s="131"/>
      <c r="J86" s="131"/>
      <c r="K86" s="131"/>
      <c r="L86" s="126">
        <f t="shared" si="3"/>
      </c>
      <c r="M86" s="264">
        <f t="shared" si="16"/>
      </c>
      <c r="N86" s="131"/>
      <c r="O86" s="264">
        <f t="shared" si="17"/>
      </c>
      <c r="P86" s="265"/>
      <c r="Q86" s="266"/>
    </row>
    <row r="87" spans="1:17" s="172" customFormat="1" ht="15" customHeight="1">
      <c r="A87" s="263"/>
      <c r="B87" s="110"/>
      <c r="C87" s="111"/>
      <c r="D87" s="126">
        <f>IF(B87&gt;=1,HLOOKUP(B87,'1. Chklst, Certification'!$B$21:$I$22,2,FALSE),"")</f>
      </c>
      <c r="E87" s="131"/>
      <c r="F87" s="126">
        <f t="shared" si="15"/>
      </c>
      <c r="G87" s="131"/>
      <c r="H87" s="131"/>
      <c r="I87" s="131"/>
      <c r="J87" s="131"/>
      <c r="K87" s="131"/>
      <c r="L87" s="126">
        <f t="shared" si="3"/>
      </c>
      <c r="M87" s="264">
        <f t="shared" si="16"/>
      </c>
      <c r="N87" s="131"/>
      <c r="O87" s="264">
        <f t="shared" si="17"/>
      </c>
      <c r="P87" s="265"/>
      <c r="Q87" s="266"/>
    </row>
    <row r="88" spans="1:17" s="172" customFormat="1" ht="15" customHeight="1">
      <c r="A88" s="263"/>
      <c r="B88" s="110"/>
      <c r="C88" s="111"/>
      <c r="D88" s="126">
        <f>IF(B88&gt;=1,HLOOKUP(B88,'1. Chklst, Certification'!$B$21:$I$22,2,FALSE),"")</f>
      </c>
      <c r="E88" s="131"/>
      <c r="F88" s="126">
        <f t="shared" si="15"/>
      </c>
      <c r="G88" s="131"/>
      <c r="H88" s="131"/>
      <c r="I88" s="131"/>
      <c r="J88" s="131"/>
      <c r="K88" s="131"/>
      <c r="L88" s="126">
        <f t="shared" si="3"/>
      </c>
      <c r="M88" s="264">
        <f t="shared" si="16"/>
      </c>
      <c r="N88" s="131"/>
      <c r="O88" s="264">
        <f t="shared" si="17"/>
      </c>
      <c r="P88" s="265"/>
      <c r="Q88" s="266"/>
    </row>
    <row r="89" spans="1:17" s="172" customFormat="1" ht="15" customHeight="1">
      <c r="A89" s="263"/>
      <c r="B89" s="110"/>
      <c r="C89" s="111"/>
      <c r="D89" s="126">
        <f>IF(B89&gt;=1,HLOOKUP(B89,'1. Chklst, Certification'!$B$21:$I$22,2,FALSE),"")</f>
      </c>
      <c r="E89" s="131"/>
      <c r="F89" s="126">
        <f t="shared" si="15"/>
      </c>
      <c r="G89" s="131"/>
      <c r="H89" s="131"/>
      <c r="I89" s="131"/>
      <c r="J89" s="131"/>
      <c r="K89" s="131"/>
      <c r="L89" s="126">
        <f t="shared" si="3"/>
      </c>
      <c r="M89" s="264">
        <f t="shared" si="16"/>
      </c>
      <c r="N89" s="131"/>
      <c r="O89" s="264">
        <f t="shared" si="17"/>
      </c>
      <c r="P89" s="265"/>
      <c r="Q89" s="266"/>
    </row>
    <row r="90" spans="1:17" s="172" customFormat="1" ht="15" customHeight="1">
      <c r="A90" s="263"/>
      <c r="B90" s="110"/>
      <c r="C90" s="111"/>
      <c r="D90" s="126">
        <f>IF(B90&gt;=1,HLOOKUP(B90,'1. Chklst, Certification'!$B$21:$I$22,2,FALSE),"")</f>
      </c>
      <c r="E90" s="131"/>
      <c r="F90" s="126">
        <f t="shared" si="15"/>
      </c>
      <c r="G90" s="131"/>
      <c r="H90" s="131"/>
      <c r="I90" s="131"/>
      <c r="J90" s="131"/>
      <c r="K90" s="131"/>
      <c r="L90" s="126">
        <f t="shared" si="3"/>
      </c>
      <c r="M90" s="264">
        <f t="shared" si="16"/>
      </c>
      <c r="N90" s="131"/>
      <c r="O90" s="264">
        <f t="shared" si="17"/>
      </c>
      <c r="P90" s="265"/>
      <c r="Q90" s="266"/>
    </row>
    <row r="91" spans="1:17" s="172" customFormat="1" ht="15" customHeight="1">
      <c r="A91" s="263"/>
      <c r="B91" s="110"/>
      <c r="C91" s="111"/>
      <c r="D91" s="126">
        <f>IF(B91&gt;=1,HLOOKUP(B91,'1. Chklst, Certification'!$B$21:$I$22,2,FALSE),"")</f>
      </c>
      <c r="E91" s="131"/>
      <c r="F91" s="126">
        <f t="shared" si="15"/>
      </c>
      <c r="G91" s="131"/>
      <c r="H91" s="131"/>
      <c r="I91" s="131"/>
      <c r="J91" s="131"/>
      <c r="K91" s="131"/>
      <c r="L91" s="126">
        <f t="shared" si="3"/>
      </c>
      <c r="M91" s="264">
        <f t="shared" si="16"/>
      </c>
      <c r="N91" s="131"/>
      <c r="O91" s="264">
        <f t="shared" si="17"/>
      </c>
      <c r="P91" s="265"/>
      <c r="Q91" s="266"/>
    </row>
    <row r="92" spans="1:17" s="172" customFormat="1" ht="15" customHeight="1">
      <c r="A92" s="263"/>
      <c r="B92" s="110"/>
      <c r="C92" s="111"/>
      <c r="D92" s="126">
        <f>IF(B92&gt;=1,HLOOKUP(B92,'1. Chklst, Certification'!$B$21:$I$22,2,FALSE),"")</f>
      </c>
      <c r="E92" s="131"/>
      <c r="F92" s="126">
        <f t="shared" si="15"/>
      </c>
      <c r="G92" s="131"/>
      <c r="H92" s="131"/>
      <c r="I92" s="131"/>
      <c r="J92" s="131"/>
      <c r="K92" s="131"/>
      <c r="L92" s="126">
        <f t="shared" si="3"/>
      </c>
      <c r="M92" s="264">
        <f t="shared" si="16"/>
      </c>
      <c r="N92" s="131"/>
      <c r="O92" s="264">
        <f t="shared" si="17"/>
      </c>
      <c r="P92" s="265"/>
      <c r="Q92" s="266"/>
    </row>
    <row r="93" spans="1:17" s="172" customFormat="1" ht="15" customHeight="1">
      <c r="A93" s="263"/>
      <c r="B93" s="110"/>
      <c r="C93" s="111"/>
      <c r="D93" s="126">
        <f>IF(B93&gt;=1,HLOOKUP(B93,'1. Chklst, Certification'!$B$21:$I$22,2,FALSE),"")</f>
      </c>
      <c r="E93" s="131"/>
      <c r="F93" s="126">
        <f t="shared" si="15"/>
      </c>
      <c r="G93" s="131"/>
      <c r="H93" s="131"/>
      <c r="I93" s="131"/>
      <c r="J93" s="131"/>
      <c r="K93" s="131"/>
      <c r="L93" s="126">
        <f t="shared" si="3"/>
      </c>
      <c r="M93" s="264">
        <f t="shared" si="16"/>
      </c>
      <c r="N93" s="131"/>
      <c r="O93" s="264">
        <f t="shared" si="17"/>
      </c>
      <c r="P93" s="265"/>
      <c r="Q93" s="266"/>
    </row>
    <row r="94" spans="1:17" s="172" customFormat="1" ht="15" customHeight="1">
      <c r="A94" s="263"/>
      <c r="B94" s="110"/>
      <c r="C94" s="111"/>
      <c r="D94" s="126">
        <f>IF(B94&gt;=1,HLOOKUP(B94,'1. Chklst, Certification'!$B$21:$I$22,2,FALSE),"")</f>
      </c>
      <c r="E94" s="131"/>
      <c r="F94" s="126">
        <f t="shared" si="15"/>
      </c>
      <c r="G94" s="131"/>
      <c r="H94" s="131"/>
      <c r="I94" s="131"/>
      <c r="J94" s="131"/>
      <c r="K94" s="131"/>
      <c r="L94" s="126">
        <f t="shared" si="3"/>
      </c>
      <c r="M94" s="264">
        <f t="shared" si="16"/>
      </c>
      <c r="N94" s="131"/>
      <c r="O94" s="264">
        <f t="shared" si="17"/>
      </c>
      <c r="P94" s="265"/>
      <c r="Q94" s="266"/>
    </row>
    <row r="95" spans="1:17" s="172" customFormat="1" ht="15" customHeight="1">
      <c r="A95" s="263"/>
      <c r="B95" s="110"/>
      <c r="C95" s="111"/>
      <c r="D95" s="126">
        <f>IF(B95&gt;=1,HLOOKUP(B95,'1. Chklst, Certification'!$B$21:$I$22,2,FALSE),"")</f>
      </c>
      <c r="E95" s="131"/>
      <c r="F95" s="126">
        <f t="shared" si="15"/>
      </c>
      <c r="G95" s="131"/>
      <c r="H95" s="131"/>
      <c r="I95" s="131"/>
      <c r="J95" s="131"/>
      <c r="K95" s="131"/>
      <c r="L95" s="126">
        <f t="shared" si="3"/>
      </c>
      <c r="M95" s="264">
        <f t="shared" si="16"/>
      </c>
      <c r="N95" s="131"/>
      <c r="O95" s="264">
        <f t="shared" si="17"/>
      </c>
      <c r="P95" s="265"/>
      <c r="Q95" s="266"/>
    </row>
    <row r="96" spans="1:17" s="172" customFormat="1" ht="15" customHeight="1">
      <c r="A96" s="263"/>
      <c r="B96" s="110"/>
      <c r="C96" s="111"/>
      <c r="D96" s="126">
        <f>IF(B96&gt;=1,HLOOKUP(B96,'1. Chklst, Certification'!$B$21:$I$22,2,FALSE),"")</f>
      </c>
      <c r="E96" s="131"/>
      <c r="F96" s="126">
        <f t="shared" si="15"/>
      </c>
      <c r="G96" s="131"/>
      <c r="H96" s="131"/>
      <c r="I96" s="131"/>
      <c r="J96" s="131"/>
      <c r="K96" s="131"/>
      <c r="L96" s="126">
        <f t="shared" si="3"/>
      </c>
      <c r="M96" s="264">
        <f t="shared" si="16"/>
      </c>
      <c r="N96" s="131"/>
      <c r="O96" s="264">
        <f t="shared" si="17"/>
      </c>
      <c r="P96" s="265"/>
      <c r="Q96" s="266"/>
    </row>
    <row r="97" spans="1:17" s="172" customFormat="1" ht="15" customHeight="1">
      <c r="A97" s="263"/>
      <c r="B97" s="110"/>
      <c r="C97" s="111"/>
      <c r="D97" s="126">
        <f>IF(B97&gt;=1,HLOOKUP(B97,'1. Chklst, Certification'!$B$21:$I$22,2,FALSE),"")</f>
      </c>
      <c r="E97" s="131"/>
      <c r="F97" s="126">
        <f t="shared" si="15"/>
      </c>
      <c r="G97" s="131"/>
      <c r="H97" s="131"/>
      <c r="I97" s="131"/>
      <c r="J97" s="131"/>
      <c r="K97" s="131"/>
      <c r="L97" s="126">
        <f t="shared" si="3"/>
      </c>
      <c r="M97" s="264">
        <f t="shared" si="16"/>
      </c>
      <c r="N97" s="131"/>
      <c r="O97" s="264">
        <f t="shared" si="17"/>
      </c>
      <c r="P97" s="265"/>
      <c r="Q97" s="266"/>
    </row>
    <row r="98" spans="1:17" s="172" customFormat="1" ht="15" customHeight="1">
      <c r="A98" s="263"/>
      <c r="B98" s="110"/>
      <c r="C98" s="111"/>
      <c r="D98" s="126">
        <f>IF(B98&gt;=1,HLOOKUP(B98,'1. Chklst, Certification'!$B$21:$I$22,2,FALSE),"")</f>
      </c>
      <c r="E98" s="131"/>
      <c r="F98" s="126">
        <f t="shared" si="15"/>
      </c>
      <c r="G98" s="131"/>
      <c r="H98" s="131"/>
      <c r="I98" s="131"/>
      <c r="J98" s="131"/>
      <c r="K98" s="131"/>
      <c r="L98" s="126">
        <f t="shared" si="3"/>
      </c>
      <c r="M98" s="264">
        <f t="shared" si="16"/>
      </c>
      <c r="N98" s="131"/>
      <c r="O98" s="264">
        <f t="shared" si="17"/>
      </c>
      <c r="P98" s="265"/>
      <c r="Q98" s="266"/>
    </row>
    <row r="99" spans="1:17" s="172" customFormat="1" ht="15" customHeight="1">
      <c r="A99" s="263"/>
      <c r="B99" s="110"/>
      <c r="C99" s="111"/>
      <c r="D99" s="126">
        <f>IF(B99&gt;=1,HLOOKUP(B99,'1. Chklst, Certification'!$B$21:$I$22,2,FALSE),"")</f>
      </c>
      <c r="E99" s="131"/>
      <c r="F99" s="126">
        <f t="shared" si="15"/>
      </c>
      <c r="G99" s="131"/>
      <c r="H99" s="131"/>
      <c r="I99" s="131"/>
      <c r="J99" s="131"/>
      <c r="K99" s="131"/>
      <c r="L99" s="126">
        <f t="shared" si="3"/>
      </c>
      <c r="M99" s="264">
        <f t="shared" si="16"/>
      </c>
      <c r="N99" s="131"/>
      <c r="O99" s="264">
        <f t="shared" si="17"/>
      </c>
      <c r="P99" s="265"/>
      <c r="Q99" s="266"/>
    </row>
    <row r="100" spans="1:17" s="172" customFormat="1" ht="15" customHeight="1">
      <c r="A100" s="263"/>
      <c r="B100" s="110"/>
      <c r="C100" s="111"/>
      <c r="D100" s="126">
        <f>IF(B100&gt;=1,HLOOKUP(B100,'1. Chklst, Certification'!$B$21:$I$22,2,FALSE),"")</f>
      </c>
      <c r="E100" s="131"/>
      <c r="F100" s="126">
        <f t="shared" si="15"/>
      </c>
      <c r="G100" s="131"/>
      <c r="H100" s="131"/>
      <c r="I100" s="131"/>
      <c r="J100" s="131"/>
      <c r="K100" s="131"/>
      <c r="L100" s="126">
        <f t="shared" si="3"/>
      </c>
      <c r="M100" s="264">
        <f t="shared" si="16"/>
      </c>
      <c r="N100" s="131"/>
      <c r="O100" s="264">
        <f t="shared" si="17"/>
      </c>
      <c r="P100" s="265"/>
      <c r="Q100" s="266"/>
    </row>
    <row r="101" spans="1:17" s="172" customFormat="1" ht="15" customHeight="1">
      <c r="A101" s="263"/>
      <c r="B101" s="110"/>
      <c r="C101" s="111"/>
      <c r="D101" s="126">
        <f>IF(B101&gt;=1,HLOOKUP(B101,'1. Chklst, Certification'!$B$21:$I$22,2,FALSE),"")</f>
      </c>
      <c r="E101" s="131"/>
      <c r="F101" s="126">
        <f t="shared" si="15"/>
      </c>
      <c r="G101" s="131"/>
      <c r="H101" s="131"/>
      <c r="I101" s="131"/>
      <c r="J101" s="131"/>
      <c r="K101" s="131"/>
      <c r="L101" s="126">
        <f t="shared" si="3"/>
      </c>
      <c r="M101" s="264">
        <f t="shared" si="16"/>
      </c>
      <c r="N101" s="131"/>
      <c r="O101" s="264">
        <f t="shared" si="17"/>
      </c>
      <c r="P101" s="265"/>
      <c r="Q101" s="266"/>
    </row>
    <row r="102" spans="1:17" s="172" customFormat="1" ht="15" customHeight="1">
      <c r="A102" s="263"/>
      <c r="B102" s="110"/>
      <c r="C102" s="111"/>
      <c r="D102" s="126">
        <f>IF(B102&gt;=1,HLOOKUP(B102,'1. Chklst, Certification'!$B$21:$I$22,2,FALSE),"")</f>
      </c>
      <c r="E102" s="131"/>
      <c r="F102" s="126">
        <f t="shared" si="15"/>
      </c>
      <c r="G102" s="131"/>
      <c r="H102" s="131"/>
      <c r="I102" s="131"/>
      <c r="J102" s="131"/>
      <c r="K102" s="131"/>
      <c r="L102" s="126">
        <f t="shared" si="3"/>
      </c>
      <c r="M102" s="264">
        <f t="shared" si="16"/>
      </c>
      <c r="N102" s="131"/>
      <c r="O102" s="264">
        <f t="shared" si="17"/>
      </c>
      <c r="P102" s="265"/>
      <c r="Q102" s="266"/>
    </row>
    <row r="103" spans="1:17" s="172" customFormat="1" ht="15" customHeight="1">
      <c r="A103" s="263"/>
      <c r="B103" s="110"/>
      <c r="C103" s="111"/>
      <c r="D103" s="126">
        <f>IF(B103&gt;=1,HLOOKUP(B103,'1. Chklst, Certification'!$B$21:$I$22,2,FALSE),"")</f>
      </c>
      <c r="E103" s="131"/>
      <c r="F103" s="126">
        <f t="shared" si="15"/>
      </c>
      <c r="G103" s="131"/>
      <c r="H103" s="131"/>
      <c r="I103" s="131"/>
      <c r="J103" s="131"/>
      <c r="K103" s="131"/>
      <c r="L103" s="126">
        <f t="shared" si="3"/>
      </c>
      <c r="M103" s="264">
        <f t="shared" si="16"/>
      </c>
      <c r="N103" s="131"/>
      <c r="O103" s="264">
        <f t="shared" si="17"/>
      </c>
      <c r="P103" s="265"/>
      <c r="Q103" s="266"/>
    </row>
    <row r="104" spans="1:17" s="172" customFormat="1" ht="15" customHeight="1">
      <c r="A104" s="263"/>
      <c r="B104" s="110"/>
      <c r="C104" s="111"/>
      <c r="D104" s="126">
        <f>IF(B104&gt;=1,HLOOKUP(B104,'1. Chklst, Certification'!$B$21:$I$22,2,FALSE),"")</f>
      </c>
      <c r="E104" s="131"/>
      <c r="F104" s="126">
        <f t="shared" si="15"/>
      </c>
      <c r="G104" s="131"/>
      <c r="H104" s="131"/>
      <c r="I104" s="131"/>
      <c r="J104" s="131"/>
      <c r="K104" s="131"/>
      <c r="L104" s="126">
        <f t="shared" si="3"/>
      </c>
      <c r="M104" s="264">
        <f t="shared" si="16"/>
      </c>
      <c r="N104" s="131"/>
      <c r="O104" s="264">
        <f t="shared" si="17"/>
      </c>
      <c r="P104" s="265"/>
      <c r="Q104" s="266"/>
    </row>
    <row r="105" spans="1:17" s="172" customFormat="1" ht="15" customHeight="1">
      <c r="A105" s="263"/>
      <c r="B105" s="110"/>
      <c r="C105" s="111"/>
      <c r="D105" s="126">
        <f>IF(B105&gt;=1,HLOOKUP(B105,'1. Chklst, Certification'!$B$21:$I$22,2,FALSE),"")</f>
      </c>
      <c r="E105" s="131"/>
      <c r="F105" s="126">
        <f t="shared" si="15"/>
      </c>
      <c r="G105" s="131"/>
      <c r="H105" s="131"/>
      <c r="I105" s="131"/>
      <c r="J105" s="131"/>
      <c r="K105" s="131"/>
      <c r="L105" s="126">
        <f t="shared" si="3"/>
      </c>
      <c r="M105" s="264">
        <f t="shared" si="16"/>
      </c>
      <c r="N105" s="131"/>
      <c r="O105" s="264">
        <f t="shared" si="17"/>
      </c>
      <c r="P105" s="265"/>
      <c r="Q105" s="266"/>
    </row>
    <row r="106" spans="1:17" s="172" customFormat="1" ht="15" customHeight="1">
      <c r="A106" s="263"/>
      <c r="B106" s="110"/>
      <c r="C106" s="111"/>
      <c r="D106" s="126">
        <f>IF(B106&gt;=1,HLOOKUP(B106,'1. Chklst, Certification'!$B$21:$I$22,2,FALSE),"")</f>
      </c>
      <c r="E106" s="131"/>
      <c r="F106" s="126">
        <f t="shared" si="15"/>
      </c>
      <c r="G106" s="131"/>
      <c r="H106" s="131"/>
      <c r="I106" s="131"/>
      <c r="J106" s="131"/>
      <c r="K106" s="131"/>
      <c r="L106" s="126">
        <f t="shared" si="3"/>
      </c>
      <c r="M106" s="264">
        <f t="shared" si="16"/>
      </c>
      <c r="N106" s="131"/>
      <c r="O106" s="264">
        <f t="shared" si="17"/>
      </c>
      <c r="P106" s="265"/>
      <c r="Q106" s="266"/>
    </row>
    <row r="107" spans="1:16" s="172" customFormat="1" ht="15" customHeight="1" thickBot="1">
      <c r="A107" s="263"/>
      <c r="B107" s="110"/>
      <c r="C107" s="111"/>
      <c r="D107" s="126">
        <f>IF(B107&gt;=1,HLOOKUP(B107,'1. Chklst, Certification'!$B$21:$I$22,2,FALSE),"")</f>
      </c>
      <c r="E107" s="131"/>
      <c r="F107" s="274">
        <f t="shared" si="15"/>
      </c>
      <c r="G107" s="131"/>
      <c r="H107" s="131"/>
      <c r="I107" s="275"/>
      <c r="J107" s="131"/>
      <c r="K107" s="276"/>
      <c r="L107" s="274">
        <f t="shared" si="3"/>
      </c>
      <c r="M107" s="264">
        <f t="shared" si="16"/>
      </c>
      <c r="N107" s="131"/>
      <c r="O107" s="277">
        <f t="shared" si="17"/>
      </c>
      <c r="P107" s="269"/>
    </row>
    <row r="108" spans="1:17" ht="15" customHeight="1" thickBot="1">
      <c r="A108" s="118">
        <f>COUNTA(A12:A107)</f>
        <v>0</v>
      </c>
      <c r="B108" s="479" t="s">
        <v>58</v>
      </c>
      <c r="C108" s="479"/>
      <c r="D108" s="49"/>
      <c r="E108" s="33"/>
      <c r="F108" s="66" t="s">
        <v>171</v>
      </c>
      <c r="G108" s="117">
        <f>SUM(G12:G107)</f>
        <v>0</v>
      </c>
      <c r="H108" s="48"/>
      <c r="I108" s="100"/>
      <c r="J108" s="67"/>
      <c r="K108" s="68"/>
      <c r="M108" s="65" t="s">
        <v>96</v>
      </c>
      <c r="N108" s="117">
        <f>SUM(N12:N107)</f>
        <v>0</v>
      </c>
      <c r="O108" s="32"/>
      <c r="P108" s="143"/>
      <c r="Q108" s="22"/>
    </row>
    <row r="109" spans="1:17" ht="15" customHeight="1">
      <c r="A109" s="384" t="s">
        <v>5</v>
      </c>
      <c r="B109" s="303"/>
      <c r="C109" s="303"/>
      <c r="D109" s="303"/>
      <c r="E109" s="303"/>
      <c r="F109" s="303"/>
      <c r="G109" s="303"/>
      <c r="H109" s="303"/>
      <c r="I109" s="303"/>
      <c r="J109" s="303"/>
      <c r="K109" s="70"/>
      <c r="L109" s="72" t="s">
        <v>83</v>
      </c>
      <c r="M109" s="119" t="e">
        <f>AVERAGE(M12:M107)</f>
        <v>#DIV/0!</v>
      </c>
      <c r="N109" s="71" t="s">
        <v>83</v>
      </c>
      <c r="O109" s="120" t="e">
        <f>AVERAGE(O12:O107)</f>
        <v>#DIV/0!</v>
      </c>
      <c r="P109" s="22"/>
      <c r="Q109" s="22"/>
    </row>
    <row r="110" spans="1:17" ht="38.25" customHeight="1">
      <c r="A110" s="107" t="s">
        <v>48</v>
      </c>
      <c r="B110" s="380"/>
      <c r="C110" s="380"/>
      <c r="D110" s="380"/>
      <c r="E110" s="380"/>
      <c r="F110" s="380"/>
      <c r="G110" s="380"/>
      <c r="H110" s="380"/>
      <c r="I110" s="380"/>
      <c r="J110" s="380"/>
      <c r="K110" s="380"/>
      <c r="L110" s="380"/>
      <c r="M110" s="380"/>
      <c r="N110" s="380"/>
      <c r="O110" s="380"/>
      <c r="P110" s="381"/>
      <c r="Q110" s="22"/>
    </row>
    <row r="111" spans="1:17" ht="17.25" customHeight="1">
      <c r="A111" s="94"/>
      <c r="B111" s="94"/>
      <c r="C111" s="95"/>
      <c r="D111" s="95"/>
      <c r="E111" s="95"/>
      <c r="F111" s="95"/>
      <c r="G111" s="95"/>
      <c r="H111" s="95"/>
      <c r="J111" s="95"/>
      <c r="K111" s="95"/>
      <c r="L111" s="95"/>
      <c r="M111" s="95"/>
      <c r="N111" s="69"/>
      <c r="O111" s="23"/>
      <c r="P111" s="22"/>
      <c r="Q111" s="22"/>
    </row>
    <row r="112" spans="15:17" ht="17.25" customHeight="1">
      <c r="O112" s="23"/>
      <c r="P112" s="22"/>
      <c r="Q112" s="22"/>
    </row>
    <row r="113" spans="15:17" ht="17.25" customHeight="1">
      <c r="O113" s="23"/>
      <c r="P113" s="22"/>
      <c r="Q113" s="22"/>
    </row>
    <row r="114" spans="15:17" ht="17.25" customHeight="1">
      <c r="O114" s="23"/>
      <c r="P114" s="22"/>
      <c r="Q114" s="22"/>
    </row>
    <row r="115" spans="15:17" ht="17.25" customHeight="1">
      <c r="O115" s="23"/>
      <c r="P115" s="22"/>
      <c r="Q115" s="22"/>
    </row>
    <row r="116" spans="15:17" ht="17.25" customHeight="1">
      <c r="O116" s="23"/>
      <c r="P116" s="22"/>
      <c r="Q116" s="22"/>
    </row>
    <row r="117" spans="15:17" ht="17.25" customHeight="1">
      <c r="O117" s="23"/>
      <c r="P117" s="22"/>
      <c r="Q117" s="22"/>
    </row>
    <row r="118" spans="15:17" ht="17.25" customHeight="1">
      <c r="O118" s="23"/>
      <c r="P118" s="22"/>
      <c r="Q118" s="22"/>
    </row>
    <row r="119" spans="15:17" ht="17.25" customHeight="1">
      <c r="O119" s="23"/>
      <c r="P119" s="22"/>
      <c r="Q119" s="22"/>
    </row>
    <row r="120" spans="15:17" ht="17.25" customHeight="1">
      <c r="O120" s="23"/>
      <c r="P120" s="22"/>
      <c r="Q120" s="22"/>
    </row>
    <row r="121" spans="15:17" ht="17.25" customHeight="1">
      <c r="O121" s="23"/>
      <c r="P121" s="22"/>
      <c r="Q121" s="22"/>
    </row>
    <row r="122" spans="15:17" ht="17.25" customHeight="1">
      <c r="O122" s="23"/>
      <c r="P122" s="22"/>
      <c r="Q122" s="22"/>
    </row>
    <row r="123" spans="15:17" ht="17.25" customHeight="1">
      <c r="O123" s="23"/>
      <c r="P123" s="22"/>
      <c r="Q123" s="22"/>
    </row>
    <row r="124" spans="15:17" ht="17.25" customHeight="1">
      <c r="O124" s="23"/>
      <c r="P124" s="22"/>
      <c r="Q124" s="22"/>
    </row>
    <row r="125" spans="15:17" ht="17.25" customHeight="1">
      <c r="O125" s="23"/>
      <c r="P125" s="22"/>
      <c r="Q125" s="22"/>
    </row>
    <row r="126" spans="15:17" ht="17.25" customHeight="1">
      <c r="O126" s="23"/>
      <c r="P126" s="22"/>
      <c r="Q126" s="22"/>
    </row>
    <row r="127" spans="15:17" ht="17.25" customHeight="1">
      <c r="O127" s="23"/>
      <c r="P127" s="22"/>
      <c r="Q127" s="22"/>
    </row>
    <row r="128" spans="15:17" ht="17.25" customHeight="1">
      <c r="O128" s="23"/>
      <c r="P128" s="22"/>
      <c r="Q128" s="22"/>
    </row>
    <row r="129" spans="15:17" ht="17.25" customHeight="1">
      <c r="O129" s="23"/>
      <c r="P129" s="22"/>
      <c r="Q129" s="22"/>
    </row>
    <row r="130" spans="15:17" ht="17.25" customHeight="1">
      <c r="O130" s="23"/>
      <c r="P130" s="22"/>
      <c r="Q130" s="22"/>
    </row>
    <row r="131" spans="15:17" ht="17.25" customHeight="1">
      <c r="O131" s="23"/>
      <c r="P131" s="22"/>
      <c r="Q131" s="22"/>
    </row>
    <row r="132" spans="15:17" ht="17.25" customHeight="1">
      <c r="O132" s="23"/>
      <c r="P132" s="22"/>
      <c r="Q132" s="22"/>
    </row>
    <row r="133" spans="15:17" ht="17.25" customHeight="1">
      <c r="O133" s="23"/>
      <c r="P133" s="22"/>
      <c r="Q133" s="22"/>
    </row>
    <row r="134" spans="15:17" ht="17.25" customHeight="1">
      <c r="O134" s="23"/>
      <c r="P134" s="22"/>
      <c r="Q134" s="22"/>
    </row>
    <row r="135" spans="15:17" ht="17.25" customHeight="1">
      <c r="O135" s="23"/>
      <c r="P135" s="22"/>
      <c r="Q135" s="22"/>
    </row>
    <row r="136" spans="15:17" ht="17.25" customHeight="1">
      <c r="O136" s="23"/>
      <c r="P136" s="22"/>
      <c r="Q136" s="22"/>
    </row>
    <row r="137" spans="15:17" ht="17.25" customHeight="1">
      <c r="O137" s="23"/>
      <c r="P137" s="22"/>
      <c r="Q137" s="22"/>
    </row>
    <row r="138" spans="15:17" ht="17.25" customHeight="1">
      <c r="O138" s="23"/>
      <c r="P138" s="22"/>
      <c r="Q138" s="22"/>
    </row>
    <row r="139" spans="15:17" ht="17.25" customHeight="1">
      <c r="O139" s="23"/>
      <c r="P139" s="22"/>
      <c r="Q139" s="22"/>
    </row>
    <row r="140" spans="15:17" ht="17.25" customHeight="1">
      <c r="O140" s="23"/>
      <c r="P140" s="22"/>
      <c r="Q140" s="22"/>
    </row>
    <row r="141" spans="15:17" ht="17.25" customHeight="1">
      <c r="O141" s="23"/>
      <c r="P141" s="22"/>
      <c r="Q141" s="22"/>
    </row>
    <row r="142" spans="15:17" ht="17.25" customHeight="1">
      <c r="O142" s="23"/>
      <c r="P142" s="22"/>
      <c r="Q142" s="22"/>
    </row>
    <row r="143" spans="15:17" ht="17.25" customHeight="1">
      <c r="O143" s="23"/>
      <c r="P143" s="22"/>
      <c r="Q143" s="22"/>
    </row>
    <row r="144" spans="15:17" ht="17.25" customHeight="1">
      <c r="O144" s="23"/>
      <c r="P144" s="22"/>
      <c r="Q144" s="22"/>
    </row>
    <row r="145" spans="15:17" ht="17.25" customHeight="1">
      <c r="O145" s="23"/>
      <c r="P145" s="22"/>
      <c r="Q145" s="22"/>
    </row>
    <row r="146" spans="15:17" ht="17.25" customHeight="1">
      <c r="O146" s="23"/>
      <c r="P146" s="22"/>
      <c r="Q146" s="22"/>
    </row>
    <row r="147" spans="15:17" ht="17.25" customHeight="1">
      <c r="O147" s="23"/>
      <c r="P147" s="22"/>
      <c r="Q147" s="22"/>
    </row>
    <row r="148" spans="15:17" ht="17.25" customHeight="1">
      <c r="O148" s="23"/>
      <c r="P148" s="22"/>
      <c r="Q148" s="22"/>
    </row>
    <row r="149" spans="15:17" ht="17.25" customHeight="1">
      <c r="O149" s="23"/>
      <c r="P149" s="22"/>
      <c r="Q149" s="22"/>
    </row>
    <row r="150" spans="15:17" ht="17.25" customHeight="1">
      <c r="O150" s="23"/>
      <c r="P150" s="22"/>
      <c r="Q150" s="22"/>
    </row>
    <row r="151" spans="15:17" ht="17.25" customHeight="1">
      <c r="O151" s="23"/>
      <c r="P151" s="22"/>
      <c r="Q151" s="22"/>
    </row>
    <row r="152" spans="15:17" ht="17.25" customHeight="1">
      <c r="O152" s="23"/>
      <c r="P152" s="22"/>
      <c r="Q152" s="22"/>
    </row>
    <row r="153" spans="15:17" ht="17.25" customHeight="1">
      <c r="O153" s="23"/>
      <c r="P153" s="22"/>
      <c r="Q153" s="22"/>
    </row>
    <row r="154" spans="15:17" ht="17.25" customHeight="1">
      <c r="O154" s="23"/>
      <c r="P154" s="22"/>
      <c r="Q154" s="22"/>
    </row>
    <row r="155" spans="15:17" ht="17.25" customHeight="1">
      <c r="O155" s="23"/>
      <c r="P155" s="22"/>
      <c r="Q155" s="22"/>
    </row>
    <row r="156" spans="15:17" ht="17.25" customHeight="1">
      <c r="O156" s="23"/>
      <c r="P156" s="22"/>
      <c r="Q156" s="22"/>
    </row>
    <row r="157" spans="15:17" ht="17.25" customHeight="1">
      <c r="O157" s="23"/>
      <c r="P157" s="22"/>
      <c r="Q157" s="22"/>
    </row>
    <row r="158" spans="15:17" ht="17.25" customHeight="1">
      <c r="O158" s="23"/>
      <c r="P158" s="22"/>
      <c r="Q158" s="22"/>
    </row>
    <row r="159" spans="15:17" ht="17.25" customHeight="1">
      <c r="O159" s="23"/>
      <c r="P159" s="22"/>
      <c r="Q159" s="22"/>
    </row>
    <row r="160" spans="15:17" ht="17.25" customHeight="1">
      <c r="O160" s="23"/>
      <c r="P160" s="22"/>
      <c r="Q160" s="22"/>
    </row>
    <row r="161" spans="15:17" ht="17.25" customHeight="1">
      <c r="O161" s="23"/>
      <c r="P161" s="22"/>
      <c r="Q161" s="22"/>
    </row>
    <row r="162" spans="15:17" ht="17.25" customHeight="1">
      <c r="O162" s="23"/>
      <c r="P162" s="22"/>
      <c r="Q162" s="22"/>
    </row>
    <row r="163" spans="15:17" ht="17.25" customHeight="1">
      <c r="O163" s="23"/>
      <c r="P163" s="22"/>
      <c r="Q163" s="22"/>
    </row>
    <row r="164" spans="15:17" ht="17.25" customHeight="1">
      <c r="O164" s="23"/>
      <c r="P164" s="22"/>
      <c r="Q164" s="22"/>
    </row>
    <row r="165" spans="15:17" ht="17.25" customHeight="1">
      <c r="O165" s="23"/>
      <c r="P165" s="22"/>
      <c r="Q165" s="22"/>
    </row>
    <row r="166" spans="15:17" ht="17.25" customHeight="1">
      <c r="O166" s="23"/>
      <c r="P166" s="22"/>
      <c r="Q166" s="22"/>
    </row>
    <row r="167" spans="15:17" ht="17.25" customHeight="1">
      <c r="O167" s="23"/>
      <c r="P167" s="22"/>
      <c r="Q167" s="22"/>
    </row>
    <row r="168" spans="15:17" ht="17.25" customHeight="1">
      <c r="O168" s="23"/>
      <c r="P168" s="22"/>
      <c r="Q168" s="22"/>
    </row>
    <row r="169" spans="15:17" ht="17.25" customHeight="1">
      <c r="O169" s="23"/>
      <c r="P169" s="22"/>
      <c r="Q169" s="22"/>
    </row>
    <row r="170" spans="15:17" ht="17.25" customHeight="1">
      <c r="O170" s="23"/>
      <c r="P170" s="22"/>
      <c r="Q170" s="22"/>
    </row>
    <row r="171" spans="15:17" ht="17.25" customHeight="1">
      <c r="O171" s="23"/>
      <c r="P171" s="22"/>
      <c r="Q171" s="22"/>
    </row>
    <row r="172" spans="15:17" ht="17.25" customHeight="1">
      <c r="O172" s="23"/>
      <c r="P172" s="22"/>
      <c r="Q172" s="22"/>
    </row>
    <row r="173" spans="15:17" ht="17.25" customHeight="1">
      <c r="O173" s="23"/>
      <c r="P173" s="22"/>
      <c r="Q173" s="22"/>
    </row>
    <row r="174" spans="15:17" ht="17.25" customHeight="1">
      <c r="O174" s="23"/>
      <c r="P174" s="22"/>
      <c r="Q174" s="22"/>
    </row>
    <row r="175" spans="15:17" ht="17.25" customHeight="1">
      <c r="O175" s="23"/>
      <c r="P175" s="22"/>
      <c r="Q175" s="22"/>
    </row>
    <row r="176" spans="15:17" ht="17.25" customHeight="1">
      <c r="O176" s="23"/>
      <c r="P176" s="22"/>
      <c r="Q176" s="22"/>
    </row>
    <row r="177" spans="15:17" ht="17.25" customHeight="1">
      <c r="O177" s="23"/>
      <c r="P177" s="22"/>
      <c r="Q177" s="22"/>
    </row>
    <row r="178" spans="15:17" ht="17.25" customHeight="1">
      <c r="O178" s="23"/>
      <c r="P178" s="22"/>
      <c r="Q178" s="22"/>
    </row>
    <row r="179" spans="15:17" ht="17.25" customHeight="1">
      <c r="O179" s="23"/>
      <c r="P179" s="22"/>
      <c r="Q179" s="22"/>
    </row>
    <row r="180" spans="15:17" ht="17.25" customHeight="1">
      <c r="O180" s="23"/>
      <c r="P180" s="22"/>
      <c r="Q180" s="22"/>
    </row>
    <row r="181" spans="15:17" ht="17.25" customHeight="1">
      <c r="O181" s="23"/>
      <c r="P181" s="22"/>
      <c r="Q181" s="22"/>
    </row>
    <row r="182" spans="15:17" ht="17.25" customHeight="1">
      <c r="O182" s="23"/>
      <c r="P182" s="22"/>
      <c r="Q182" s="22"/>
    </row>
    <row r="183" spans="15:17" ht="17.25" customHeight="1">
      <c r="O183" s="23"/>
      <c r="P183" s="22"/>
      <c r="Q183" s="22"/>
    </row>
    <row r="184" spans="15:17" ht="17.25" customHeight="1">
      <c r="O184" s="23"/>
      <c r="P184" s="22"/>
      <c r="Q184" s="22"/>
    </row>
    <row r="185" spans="15:17" ht="17.25" customHeight="1">
      <c r="O185" s="23"/>
      <c r="P185" s="22"/>
      <c r="Q185" s="22"/>
    </row>
    <row r="186" spans="15:17" ht="17.25" customHeight="1">
      <c r="O186" s="23"/>
      <c r="P186" s="22"/>
      <c r="Q186" s="22"/>
    </row>
    <row r="187" spans="15:17" ht="17.25" customHeight="1">
      <c r="O187" s="23"/>
      <c r="P187" s="22"/>
      <c r="Q187" s="22"/>
    </row>
    <row r="188" spans="15:17" ht="17.25" customHeight="1">
      <c r="O188" s="23"/>
      <c r="P188" s="22"/>
      <c r="Q188" s="22"/>
    </row>
    <row r="189" spans="15:17" ht="17.25" customHeight="1">
      <c r="O189" s="23"/>
      <c r="P189" s="22"/>
      <c r="Q189" s="22"/>
    </row>
    <row r="190" spans="15:17" ht="17.25" customHeight="1">
      <c r="O190" s="23"/>
      <c r="P190" s="22"/>
      <c r="Q190" s="22"/>
    </row>
    <row r="191" spans="15:17" ht="17.25" customHeight="1">
      <c r="O191" s="23"/>
      <c r="P191" s="22"/>
      <c r="Q191" s="22"/>
    </row>
    <row r="192" spans="15:17" ht="17.25" customHeight="1">
      <c r="O192" s="23"/>
      <c r="P192" s="22"/>
      <c r="Q192" s="22"/>
    </row>
    <row r="193" spans="15:17" ht="17.25" customHeight="1">
      <c r="O193" s="23"/>
      <c r="P193" s="22"/>
      <c r="Q193" s="22"/>
    </row>
    <row r="194" spans="15:17" ht="17.25" customHeight="1">
      <c r="O194" s="23"/>
      <c r="P194" s="22"/>
      <c r="Q194" s="22"/>
    </row>
    <row r="195" spans="15:17" ht="17.25" customHeight="1">
      <c r="O195" s="23"/>
      <c r="P195" s="22"/>
      <c r="Q195" s="22"/>
    </row>
    <row r="196" spans="15:17" ht="17.25" customHeight="1">
      <c r="O196" s="23"/>
      <c r="P196" s="22"/>
      <c r="Q196" s="22"/>
    </row>
    <row r="197" spans="15:17" ht="17.25" customHeight="1">
      <c r="O197" s="23"/>
      <c r="P197" s="22"/>
      <c r="Q197" s="22"/>
    </row>
    <row r="198" spans="15:17" ht="17.25" customHeight="1">
      <c r="O198" s="23"/>
      <c r="P198" s="22"/>
      <c r="Q198" s="22"/>
    </row>
    <row r="199" spans="15:17" ht="17.25" customHeight="1">
      <c r="O199" s="23"/>
      <c r="P199" s="22"/>
      <c r="Q199" s="22"/>
    </row>
    <row r="200" spans="15:17" ht="17.25" customHeight="1">
      <c r="O200" s="23"/>
      <c r="P200" s="22"/>
      <c r="Q200" s="22"/>
    </row>
    <row r="201" spans="15:17" ht="17.25" customHeight="1">
      <c r="O201" s="23"/>
      <c r="P201" s="22"/>
      <c r="Q201" s="22"/>
    </row>
    <row r="202" spans="15:255" ht="17.25" customHeight="1">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c r="IU202" s="26"/>
    </row>
    <row r="203" spans="15:255" ht="17.25" customHeight="1">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row>
    <row r="204" spans="1:255" s="26" customFormat="1" ht="17.25" customHeight="1">
      <c r="A204" s="23"/>
      <c r="B204" s="23"/>
      <c r="C204" s="23"/>
      <c r="D204" s="23"/>
      <c r="E204" s="23"/>
      <c r="F204" s="23"/>
      <c r="G204" s="23"/>
      <c r="H204" s="23"/>
      <c r="I204" s="23"/>
      <c r="J204" s="23"/>
      <c r="K204" s="23"/>
      <c r="L204" s="23"/>
      <c r="M204" s="23"/>
      <c r="N204" s="23"/>
      <c r="O204" s="28"/>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row>
    <row r="205" spans="1:255" s="27" customFormat="1" ht="23.25" customHeight="1">
      <c r="A205" s="23"/>
      <c r="B205" s="23"/>
      <c r="C205" s="23"/>
      <c r="D205" s="23"/>
      <c r="E205" s="23"/>
      <c r="F205" s="23"/>
      <c r="G205" s="23"/>
      <c r="H205" s="23"/>
      <c r="I205" s="23"/>
      <c r="J205" s="23"/>
      <c r="K205" s="23"/>
      <c r="L205" s="23"/>
      <c r="M205" s="23"/>
      <c r="N205" s="23"/>
      <c r="O205" s="28"/>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row>
    <row r="206" spans="1:15" s="24" customFormat="1" ht="20.25" customHeight="1">
      <c r="A206" s="23"/>
      <c r="B206" s="23"/>
      <c r="C206" s="23"/>
      <c r="D206" s="23"/>
      <c r="E206" s="23"/>
      <c r="F206" s="23"/>
      <c r="G206" s="23"/>
      <c r="H206" s="23"/>
      <c r="I206" s="23"/>
      <c r="J206" s="23"/>
      <c r="K206" s="23"/>
      <c r="L206" s="23"/>
      <c r="M206" s="23"/>
      <c r="N206" s="23"/>
      <c r="O206" s="28"/>
    </row>
    <row r="207" spans="1:15" s="24" customFormat="1" ht="12.75">
      <c r="A207" s="23"/>
      <c r="B207" s="23"/>
      <c r="C207" s="23"/>
      <c r="D207" s="23"/>
      <c r="E207" s="23"/>
      <c r="F207" s="23"/>
      <c r="G207" s="23"/>
      <c r="H207" s="23"/>
      <c r="I207" s="23"/>
      <c r="J207" s="23"/>
      <c r="K207" s="23"/>
      <c r="L207" s="23"/>
      <c r="M207" s="23"/>
      <c r="N207" s="23"/>
      <c r="O207" s="28"/>
    </row>
    <row r="208" spans="1:15" s="24" customFormat="1" ht="12.75">
      <c r="A208" s="23"/>
      <c r="B208" s="23"/>
      <c r="C208" s="23"/>
      <c r="D208" s="23"/>
      <c r="E208" s="23"/>
      <c r="F208" s="23"/>
      <c r="G208" s="23"/>
      <c r="H208" s="23"/>
      <c r="I208" s="23"/>
      <c r="J208" s="23"/>
      <c r="K208" s="23"/>
      <c r="L208" s="23"/>
      <c r="M208" s="23"/>
      <c r="N208" s="23"/>
      <c r="O208" s="28"/>
    </row>
    <row r="209" spans="1:255" s="24" customFormat="1" ht="12.75">
      <c r="A209" s="23"/>
      <c r="B209" s="23"/>
      <c r="C209" s="23"/>
      <c r="D209" s="23"/>
      <c r="E209" s="23"/>
      <c r="F209" s="23"/>
      <c r="G209" s="23"/>
      <c r="H209" s="23"/>
      <c r="I209" s="23"/>
      <c r="J209" s="23"/>
      <c r="K209" s="23"/>
      <c r="L209" s="23"/>
      <c r="M209" s="23"/>
      <c r="N209" s="23"/>
      <c r="O209" s="22"/>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s="23"/>
      <c r="IR209" s="23"/>
      <c r="IS209" s="23"/>
      <c r="IT209" s="23"/>
      <c r="IU209" s="23"/>
    </row>
    <row r="210" spans="1:255" s="24" customFormat="1" ht="12.75">
      <c r="A210" s="23"/>
      <c r="B210" s="23"/>
      <c r="C210" s="23"/>
      <c r="D210" s="23"/>
      <c r="E210" s="23"/>
      <c r="F210" s="23"/>
      <c r="G210" s="23"/>
      <c r="H210" s="23"/>
      <c r="I210" s="23"/>
      <c r="J210" s="23"/>
      <c r="K210" s="23"/>
      <c r="L210" s="23"/>
      <c r="M210" s="23"/>
      <c r="N210" s="23"/>
      <c r="O210" s="22"/>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s="23"/>
      <c r="IR210" s="23"/>
      <c r="IS210" s="23"/>
      <c r="IT210" s="23"/>
      <c r="IU210" s="23"/>
    </row>
  </sheetData>
  <sheetProtection password="CC32" sheet="1" objects="1" scenarios="1" autoFilter="0"/>
  <autoFilter ref="A11:A108"/>
  <mergeCells count="20">
    <mergeCell ref="A1:P1"/>
    <mergeCell ref="A2:P2"/>
    <mergeCell ref="B110:P110"/>
    <mergeCell ref="J9:M9"/>
    <mergeCell ref="A109:J109"/>
    <mergeCell ref="C4:E4"/>
    <mergeCell ref="A4:B4"/>
    <mergeCell ref="A3:B3"/>
    <mergeCell ref="C3:E3"/>
    <mergeCell ref="C7:E7"/>
    <mergeCell ref="C5:E5"/>
    <mergeCell ref="B108:C108"/>
    <mergeCell ref="C9:E9"/>
    <mergeCell ref="A8:B8"/>
    <mergeCell ref="A9:B9"/>
    <mergeCell ref="C8:E8"/>
    <mergeCell ref="A5:B5"/>
    <mergeCell ref="C6:E6"/>
    <mergeCell ref="A6:B6"/>
    <mergeCell ref="A7:B7"/>
  </mergeCells>
  <conditionalFormatting sqref="E12:E18 E55:E107">
    <cfRule type="cellIs" priority="3" dxfId="0" operator="greaterThan" stopIfTrue="1">
      <formula>D12</formula>
    </cfRule>
  </conditionalFormatting>
  <conditionalFormatting sqref="E19:E28 E39:E54">
    <cfRule type="cellIs" priority="2" dxfId="0" operator="greaterThan" stopIfTrue="1">
      <formula>D19</formula>
    </cfRule>
  </conditionalFormatting>
  <conditionalFormatting sqref="E29:E38">
    <cfRule type="cellIs" priority="1" dxfId="0" operator="greaterThan" stopIfTrue="1">
      <formula>D29</formula>
    </cfRule>
  </conditionalFormatting>
  <dataValidations count="1">
    <dataValidation allowBlank="1" showInputMessage="1" showErrorMessage="1" promptTitle="Directions" prompt="Please select from the drop down menu.  If you need to erase, use the Delete button." sqref="A9"/>
  </dataValidations>
  <printOptions horizontalCentered="1"/>
  <pageMargins left="0.25" right="0.25" top="0.65" bottom="0.4" header="0" footer="0"/>
  <pageSetup fitToHeight="2" fitToWidth="1" horizontalDpi="600" verticalDpi="600" orientation="landscape" scale="52" r:id="rId3"/>
  <headerFooter alignWithMargins="0">
    <oddHeader>&amp;L&amp;9State of California
&amp;"Arial,Bold"Schedule of Rental Income&amp;"Arial,Regular"
MPROP / MPAP 151&amp;R&amp;9DEPARTMENT OF HOUSING AND COMMUNITY DEVELOPMENT
DIVISION OF FINANCIAL ASSISTANCE</oddHeader>
    <oddFooter>&amp;C&amp;9Page &amp;P of &amp;N&amp;R&amp;"Arial,Italic"&amp;9&amp;A</oddFooter>
  </headerFooter>
  <legacyDrawing r:id="rId2"/>
</worksheet>
</file>

<file path=xl/worksheets/sheet4.xml><?xml version="1.0" encoding="utf-8"?>
<worksheet xmlns="http://schemas.openxmlformats.org/spreadsheetml/2006/main" xmlns:r="http://schemas.openxmlformats.org/officeDocument/2006/relationships">
  <sheetPr codeName="Sheet3">
    <tabColor rgb="FFFFFF00"/>
  </sheetPr>
  <dimension ref="A1:J80"/>
  <sheetViews>
    <sheetView showGridLines="0" zoomScaleSheetLayoutView="100" zoomScalePageLayoutView="0" workbookViewId="0" topLeftCell="A1">
      <selection activeCell="A2" sqref="A2:H2"/>
    </sheetView>
  </sheetViews>
  <sheetFormatPr defaultColWidth="9.140625" defaultRowHeight="12.75"/>
  <cols>
    <col min="1" max="1" width="20.57421875" style="30" customWidth="1"/>
    <col min="2" max="2" width="15.421875" style="30" customWidth="1"/>
    <col min="3" max="3" width="14.140625" style="30" customWidth="1"/>
    <col min="4" max="4" width="17.421875" style="30" customWidth="1"/>
    <col min="5" max="5" width="15.421875" style="30" customWidth="1"/>
    <col min="6" max="6" width="16.140625" style="30" customWidth="1"/>
    <col min="7" max="7" width="14.8515625" style="30" customWidth="1"/>
    <col min="8" max="8" width="17.7109375" style="30" customWidth="1"/>
    <col min="9" max="9" width="0.13671875" style="30" customWidth="1"/>
    <col min="10" max="10" width="22.140625" style="30" hidden="1" customWidth="1"/>
    <col min="11" max="11" width="1.8515625" style="30" hidden="1" customWidth="1"/>
    <col min="12" max="16384" width="9.140625" style="30" customWidth="1"/>
  </cols>
  <sheetData>
    <row r="1" spans="1:8" s="29" customFormat="1" ht="42" customHeight="1">
      <c r="A1" s="386" t="s">
        <v>224</v>
      </c>
      <c r="B1" s="387"/>
      <c r="C1" s="387"/>
      <c r="D1" s="387"/>
      <c r="E1" s="387"/>
      <c r="F1" s="387"/>
      <c r="G1" s="387"/>
      <c r="H1" s="387"/>
    </row>
    <row r="2" spans="1:8" ht="18">
      <c r="A2" s="388" t="s">
        <v>256</v>
      </c>
      <c r="B2" s="388"/>
      <c r="C2" s="388"/>
      <c r="D2" s="388"/>
      <c r="E2" s="388"/>
      <c r="F2" s="388"/>
      <c r="G2" s="388"/>
      <c r="H2" s="388"/>
    </row>
    <row r="3" spans="1:8" ht="12.75">
      <c r="A3" s="389" t="str">
        <f>'1. Chklst, Certification'!A4</f>
        <v>Rev. 11/29/17</v>
      </c>
      <c r="B3" s="389"/>
      <c r="C3" s="389"/>
      <c r="D3" s="389"/>
      <c r="E3" s="389"/>
      <c r="F3" s="389"/>
      <c r="G3" s="389"/>
      <c r="H3" s="389"/>
    </row>
    <row r="4" spans="1:8" ht="14.25">
      <c r="A4" s="392" t="s">
        <v>81</v>
      </c>
      <c r="B4" s="392"/>
      <c r="C4" s="392"/>
      <c r="D4" s="392"/>
      <c r="E4" s="392"/>
      <c r="F4" s="392"/>
      <c r="G4" s="392"/>
      <c r="H4" s="392"/>
    </row>
    <row r="5" spans="1:8" s="170" customFormat="1" ht="22.5" customHeight="1" thickBot="1">
      <c r="A5" s="168" t="s">
        <v>25</v>
      </c>
      <c r="B5" s="391">
        <f>'2. Assisted'!C3</f>
        <v>0</v>
      </c>
      <c r="C5" s="391"/>
      <c r="D5" s="391"/>
      <c r="E5" s="169" t="s">
        <v>27</v>
      </c>
      <c r="F5" s="391">
        <f>+'2. Assisted'!C6</f>
        <v>0</v>
      </c>
      <c r="G5" s="391"/>
      <c r="H5" s="391"/>
    </row>
    <row r="6" spans="1:8" s="170" customFormat="1" ht="22.5" customHeight="1" thickBot="1">
      <c r="A6" s="168" t="s">
        <v>26</v>
      </c>
      <c r="B6" s="390">
        <f>'2. Assisted'!C4</f>
        <v>0</v>
      </c>
      <c r="C6" s="390"/>
      <c r="D6" s="390"/>
      <c r="E6" s="171" t="s">
        <v>43</v>
      </c>
      <c r="F6" s="393">
        <f>'2. Assisted'!C7</f>
        <v>0</v>
      </c>
      <c r="G6" s="393"/>
      <c r="H6" s="393"/>
    </row>
    <row r="7" spans="1:8" s="170" customFormat="1" ht="22.5" customHeight="1" thickBot="1">
      <c r="A7" s="168" t="s">
        <v>105</v>
      </c>
      <c r="B7" s="390">
        <f>'2. Assisted'!C5</f>
        <v>0</v>
      </c>
      <c r="C7" s="390"/>
      <c r="D7" s="390"/>
      <c r="E7" s="169" t="s">
        <v>28</v>
      </c>
      <c r="F7" s="390">
        <f>'2. Assisted'!C8</f>
        <v>2018</v>
      </c>
      <c r="G7" s="390"/>
      <c r="H7" s="390"/>
    </row>
    <row r="8" spans="1:8" ht="7.5" customHeight="1">
      <c r="A8" s="140"/>
      <c r="B8" s="105"/>
      <c r="C8" s="105"/>
      <c r="D8" s="105"/>
      <c r="E8" s="144"/>
      <c r="F8" s="106"/>
      <c r="G8" s="106"/>
      <c r="H8" s="106"/>
    </row>
    <row r="9" spans="1:8" ht="22.5" customHeight="1">
      <c r="A9" s="145" t="s">
        <v>34</v>
      </c>
      <c r="B9" s="104" t="s">
        <v>33</v>
      </c>
      <c r="C9" s="104" t="s">
        <v>35</v>
      </c>
      <c r="D9" s="104" t="s">
        <v>36</v>
      </c>
      <c r="E9" s="145" t="s">
        <v>51</v>
      </c>
      <c r="F9" s="146" t="s">
        <v>37</v>
      </c>
      <c r="G9" s="146" t="s">
        <v>38</v>
      </c>
      <c r="H9" s="146" t="s">
        <v>176</v>
      </c>
    </row>
    <row r="10" spans="1:9" s="31" customFormat="1" ht="49.5" customHeight="1">
      <c r="A10" s="5" t="s">
        <v>75</v>
      </c>
      <c r="B10" s="5" t="s">
        <v>76</v>
      </c>
      <c r="C10" s="5" t="s">
        <v>103</v>
      </c>
      <c r="D10" s="125" t="s">
        <v>77</v>
      </c>
      <c r="E10" s="5" t="s">
        <v>53</v>
      </c>
      <c r="F10" s="125" t="s">
        <v>78</v>
      </c>
      <c r="G10" s="5" t="s">
        <v>79</v>
      </c>
      <c r="H10" s="125" t="s">
        <v>80</v>
      </c>
      <c r="I10" s="25"/>
    </row>
    <row r="11" spans="1:9" ht="18.75" customHeight="1">
      <c r="A11" s="122"/>
      <c r="B11" s="123"/>
      <c r="C11" s="124"/>
      <c r="D11" s="126">
        <f>IF(C11=0,"",(B11*C11))</f>
      </c>
      <c r="E11" s="109"/>
      <c r="F11" s="116">
        <f>IF(C11=0,"",SUM(D11*E11))</f>
      </c>
      <c r="G11" s="130"/>
      <c r="H11" s="126">
        <f>IF(C11=0,"",SUM((F11*G11)+F11))</f>
      </c>
      <c r="I11" s="24"/>
    </row>
    <row r="12" spans="1:10" ht="18.75" customHeight="1">
      <c r="A12" s="122"/>
      <c r="B12" s="123"/>
      <c r="C12" s="124"/>
      <c r="D12" s="126">
        <f aca="true" t="shared" si="0" ref="D12:D75">IF(C12=0,"",(B12*C12))</f>
      </c>
      <c r="E12" s="109"/>
      <c r="F12" s="116">
        <f aca="true" t="shared" si="1" ref="F12:F75">IF(C12=0,"",SUM(D12*E12))</f>
      </c>
      <c r="G12" s="130"/>
      <c r="H12" s="126">
        <f aca="true" t="shared" si="2" ref="H12:H75">IF(C12=0,"",SUM((F12*G12)+F12))</f>
      </c>
      <c r="I12" s="24"/>
      <c r="J12" s="36" t="s">
        <v>87</v>
      </c>
    </row>
    <row r="13" spans="1:10" ht="18.75" customHeight="1">
      <c r="A13" s="122"/>
      <c r="B13" s="123"/>
      <c r="C13" s="124"/>
      <c r="D13" s="126">
        <f t="shared" si="0"/>
      </c>
      <c r="E13" s="109"/>
      <c r="F13" s="116">
        <f t="shared" si="1"/>
      </c>
      <c r="G13" s="130"/>
      <c r="H13" s="126">
        <f t="shared" si="2"/>
      </c>
      <c r="I13" s="24"/>
      <c r="J13" s="35"/>
    </row>
    <row r="14" spans="1:10" ht="18.75" customHeight="1">
      <c r="A14" s="122"/>
      <c r="B14" s="123"/>
      <c r="C14" s="124"/>
      <c r="D14" s="126">
        <f t="shared" si="0"/>
      </c>
      <c r="E14" s="109"/>
      <c r="F14" s="116">
        <f t="shared" si="1"/>
      </c>
      <c r="G14" s="130"/>
      <c r="H14" s="126">
        <f t="shared" si="2"/>
      </c>
      <c r="I14" s="24"/>
      <c r="J14" s="35" t="s">
        <v>84</v>
      </c>
    </row>
    <row r="15" spans="1:10" ht="18.75" customHeight="1">
      <c r="A15" s="122"/>
      <c r="B15" s="123"/>
      <c r="C15" s="124"/>
      <c r="D15" s="126">
        <f t="shared" si="0"/>
      </c>
      <c r="E15" s="109"/>
      <c r="F15" s="116">
        <f t="shared" si="1"/>
      </c>
      <c r="G15" s="130"/>
      <c r="H15" s="126">
        <f t="shared" si="2"/>
      </c>
      <c r="I15" s="24"/>
      <c r="J15" s="35" t="s">
        <v>85</v>
      </c>
    </row>
    <row r="16" spans="1:10" ht="18.75" customHeight="1">
      <c r="A16" s="122"/>
      <c r="B16" s="123"/>
      <c r="C16" s="124"/>
      <c r="D16" s="126">
        <f t="shared" si="0"/>
      </c>
      <c r="E16" s="109"/>
      <c r="F16" s="116">
        <f t="shared" si="1"/>
      </c>
      <c r="G16" s="130"/>
      <c r="H16" s="126">
        <f t="shared" si="2"/>
      </c>
      <c r="I16" s="24"/>
      <c r="J16" s="35" t="s">
        <v>86</v>
      </c>
    </row>
    <row r="17" spans="1:10" ht="18.75" customHeight="1">
      <c r="A17" s="122"/>
      <c r="B17" s="123"/>
      <c r="C17" s="124"/>
      <c r="D17" s="126">
        <f t="shared" si="0"/>
      </c>
      <c r="E17" s="109"/>
      <c r="F17" s="116">
        <f t="shared" si="1"/>
      </c>
      <c r="G17" s="130"/>
      <c r="H17" s="126">
        <f t="shared" si="2"/>
      </c>
      <c r="I17" s="24"/>
      <c r="J17" s="35" t="s">
        <v>88</v>
      </c>
    </row>
    <row r="18" spans="1:10" ht="18.75" customHeight="1">
      <c r="A18" s="122"/>
      <c r="B18" s="123"/>
      <c r="C18" s="124"/>
      <c r="D18" s="126">
        <f t="shared" si="0"/>
      </c>
      <c r="E18" s="109"/>
      <c r="F18" s="116">
        <f t="shared" si="1"/>
      </c>
      <c r="G18" s="130"/>
      <c r="H18" s="126">
        <f t="shared" si="2"/>
      </c>
      <c r="I18" s="24"/>
      <c r="J18" s="35" t="s">
        <v>89</v>
      </c>
    </row>
    <row r="19" spans="1:10" ht="18.75" customHeight="1">
      <c r="A19" s="122"/>
      <c r="B19" s="123"/>
      <c r="C19" s="124"/>
      <c r="D19" s="126">
        <f t="shared" si="0"/>
      </c>
      <c r="E19" s="109"/>
      <c r="F19" s="116">
        <f t="shared" si="1"/>
      </c>
      <c r="G19" s="130"/>
      <c r="H19" s="126">
        <f t="shared" si="2"/>
      </c>
      <c r="I19" s="24"/>
      <c r="J19" s="35" t="s">
        <v>90</v>
      </c>
    </row>
    <row r="20" spans="1:10" ht="18.75" customHeight="1">
      <c r="A20" s="122"/>
      <c r="B20" s="123"/>
      <c r="C20" s="124"/>
      <c r="D20" s="126">
        <f t="shared" si="0"/>
      </c>
      <c r="E20" s="109"/>
      <c r="F20" s="116">
        <f t="shared" si="1"/>
      </c>
      <c r="G20" s="130"/>
      <c r="H20" s="126">
        <f t="shared" si="2"/>
      </c>
      <c r="I20" s="24"/>
      <c r="J20" s="35" t="s">
        <v>91</v>
      </c>
    </row>
    <row r="21" spans="1:9" ht="18.75" customHeight="1">
      <c r="A21" s="122"/>
      <c r="B21" s="123"/>
      <c r="C21" s="124"/>
      <c r="D21" s="126">
        <f t="shared" si="0"/>
      </c>
      <c r="E21" s="109"/>
      <c r="F21" s="116">
        <f t="shared" si="1"/>
      </c>
      <c r="G21" s="130"/>
      <c r="H21" s="126">
        <f t="shared" si="2"/>
      </c>
      <c r="I21" s="24"/>
    </row>
    <row r="22" spans="1:9" ht="18.75" customHeight="1">
      <c r="A22" s="122"/>
      <c r="B22" s="123"/>
      <c r="C22" s="124"/>
      <c r="D22" s="126">
        <f t="shared" si="0"/>
      </c>
      <c r="E22" s="109"/>
      <c r="F22" s="116">
        <f t="shared" si="1"/>
      </c>
      <c r="G22" s="130"/>
      <c r="H22" s="126">
        <f t="shared" si="2"/>
      </c>
      <c r="I22" s="24"/>
    </row>
    <row r="23" spans="1:9" ht="18.75" customHeight="1">
      <c r="A23" s="122"/>
      <c r="B23" s="123"/>
      <c r="C23" s="124"/>
      <c r="D23" s="126">
        <f t="shared" si="0"/>
      </c>
      <c r="E23" s="109"/>
      <c r="F23" s="116">
        <f t="shared" si="1"/>
      </c>
      <c r="G23" s="130"/>
      <c r="H23" s="126">
        <f t="shared" si="2"/>
      </c>
      <c r="I23" s="24"/>
    </row>
    <row r="24" spans="1:9" ht="18.75" customHeight="1">
      <c r="A24" s="122"/>
      <c r="B24" s="123"/>
      <c r="C24" s="124"/>
      <c r="D24" s="126">
        <f t="shared" si="0"/>
      </c>
      <c r="E24" s="109"/>
      <c r="F24" s="116">
        <f t="shared" si="1"/>
      </c>
      <c r="G24" s="130"/>
      <c r="H24" s="126">
        <f t="shared" si="2"/>
      </c>
      <c r="I24" s="24"/>
    </row>
    <row r="25" spans="1:9" ht="18.75" customHeight="1">
      <c r="A25" s="122"/>
      <c r="B25" s="123"/>
      <c r="C25" s="124"/>
      <c r="D25" s="126">
        <f t="shared" si="0"/>
      </c>
      <c r="E25" s="109"/>
      <c r="F25" s="116">
        <f t="shared" si="1"/>
      </c>
      <c r="G25" s="130"/>
      <c r="H25" s="126">
        <f t="shared" si="2"/>
      </c>
      <c r="I25" s="24"/>
    </row>
    <row r="26" spans="1:9" ht="18.75" customHeight="1">
      <c r="A26" s="122"/>
      <c r="B26" s="123"/>
      <c r="C26" s="124"/>
      <c r="D26" s="126">
        <f t="shared" si="0"/>
      </c>
      <c r="E26" s="109"/>
      <c r="F26" s="116">
        <f t="shared" si="1"/>
      </c>
      <c r="G26" s="130"/>
      <c r="H26" s="126">
        <f t="shared" si="2"/>
      </c>
      <c r="I26" s="24"/>
    </row>
    <row r="27" spans="1:9" ht="18.75" customHeight="1">
      <c r="A27" s="122"/>
      <c r="B27" s="123"/>
      <c r="C27" s="124"/>
      <c r="D27" s="126">
        <f t="shared" si="0"/>
      </c>
      <c r="E27" s="109"/>
      <c r="F27" s="116">
        <f t="shared" si="1"/>
      </c>
      <c r="G27" s="130"/>
      <c r="H27" s="126">
        <f t="shared" si="2"/>
      </c>
      <c r="I27" s="24"/>
    </row>
    <row r="28" spans="1:9" ht="18.75" customHeight="1">
      <c r="A28" s="122"/>
      <c r="B28" s="123"/>
      <c r="C28" s="124"/>
      <c r="D28" s="126">
        <f t="shared" si="0"/>
      </c>
      <c r="E28" s="109"/>
      <c r="F28" s="116">
        <f t="shared" si="1"/>
      </c>
      <c r="G28" s="130"/>
      <c r="H28" s="126">
        <f t="shared" si="2"/>
      </c>
      <c r="I28" s="24"/>
    </row>
    <row r="29" spans="1:9" ht="18.75" customHeight="1">
      <c r="A29" s="122"/>
      <c r="B29" s="123"/>
      <c r="C29" s="124"/>
      <c r="D29" s="126">
        <f t="shared" si="0"/>
      </c>
      <c r="E29" s="109"/>
      <c r="F29" s="116">
        <f t="shared" si="1"/>
      </c>
      <c r="G29" s="130"/>
      <c r="H29" s="126">
        <f t="shared" si="2"/>
      </c>
      <c r="I29" s="24"/>
    </row>
    <row r="30" spans="1:9" ht="18.75" customHeight="1">
      <c r="A30" s="122"/>
      <c r="B30" s="123"/>
      <c r="C30" s="124"/>
      <c r="D30" s="126">
        <f t="shared" si="0"/>
      </c>
      <c r="E30" s="109"/>
      <c r="F30" s="116">
        <f t="shared" si="1"/>
      </c>
      <c r="G30" s="130"/>
      <c r="H30" s="126">
        <f t="shared" si="2"/>
      </c>
      <c r="I30" s="24"/>
    </row>
    <row r="31" spans="1:9" ht="18.75" customHeight="1">
      <c r="A31" s="122"/>
      <c r="B31" s="123"/>
      <c r="C31" s="124"/>
      <c r="D31" s="126">
        <f t="shared" si="0"/>
      </c>
      <c r="E31" s="109"/>
      <c r="F31" s="116">
        <f t="shared" si="1"/>
      </c>
      <c r="G31" s="130"/>
      <c r="H31" s="126">
        <f t="shared" si="2"/>
      </c>
      <c r="I31" s="24"/>
    </row>
    <row r="32" spans="1:9" ht="18.75" customHeight="1">
      <c r="A32" s="122"/>
      <c r="B32" s="123"/>
      <c r="C32" s="124"/>
      <c r="D32" s="126">
        <f t="shared" si="0"/>
      </c>
      <c r="E32" s="109"/>
      <c r="F32" s="116">
        <f t="shared" si="1"/>
      </c>
      <c r="G32" s="130"/>
      <c r="H32" s="126">
        <f t="shared" si="2"/>
      </c>
      <c r="I32" s="24"/>
    </row>
    <row r="33" spans="1:9" ht="18.75" customHeight="1">
      <c r="A33" s="122"/>
      <c r="B33" s="123"/>
      <c r="C33" s="124"/>
      <c r="D33" s="126">
        <f t="shared" si="0"/>
      </c>
      <c r="E33" s="109"/>
      <c r="F33" s="116">
        <f t="shared" si="1"/>
      </c>
      <c r="G33" s="130"/>
      <c r="H33" s="126">
        <f t="shared" si="2"/>
      </c>
      <c r="I33" s="24"/>
    </row>
    <row r="34" spans="1:9" ht="18.75" customHeight="1">
      <c r="A34" s="122"/>
      <c r="B34" s="123"/>
      <c r="C34" s="124"/>
      <c r="D34" s="126">
        <f t="shared" si="0"/>
      </c>
      <c r="E34" s="109"/>
      <c r="F34" s="116">
        <f t="shared" si="1"/>
      </c>
      <c r="G34" s="130"/>
      <c r="H34" s="126">
        <f t="shared" si="2"/>
      </c>
      <c r="I34" s="24"/>
    </row>
    <row r="35" spans="1:9" ht="18.75" customHeight="1">
      <c r="A35" s="122"/>
      <c r="B35" s="123"/>
      <c r="C35" s="124"/>
      <c r="D35" s="126">
        <f t="shared" si="0"/>
      </c>
      <c r="E35" s="109"/>
      <c r="F35" s="116">
        <f t="shared" si="1"/>
      </c>
      <c r="G35" s="130"/>
      <c r="H35" s="126">
        <f t="shared" si="2"/>
      </c>
      <c r="I35" s="24"/>
    </row>
    <row r="36" spans="1:9" ht="18.75" customHeight="1">
      <c r="A36" s="122"/>
      <c r="B36" s="123"/>
      <c r="C36" s="124"/>
      <c r="D36" s="126">
        <f t="shared" si="0"/>
      </c>
      <c r="E36" s="109"/>
      <c r="F36" s="116">
        <f t="shared" si="1"/>
      </c>
      <c r="G36" s="130"/>
      <c r="H36" s="126">
        <f t="shared" si="2"/>
      </c>
      <c r="I36" s="24"/>
    </row>
    <row r="37" spans="1:9" ht="18.75" customHeight="1">
      <c r="A37" s="122"/>
      <c r="B37" s="123"/>
      <c r="C37" s="124"/>
      <c r="D37" s="126">
        <f t="shared" si="0"/>
      </c>
      <c r="E37" s="109"/>
      <c r="F37" s="116">
        <f t="shared" si="1"/>
      </c>
      <c r="G37" s="130"/>
      <c r="H37" s="126">
        <f t="shared" si="2"/>
      </c>
      <c r="I37" s="24"/>
    </row>
    <row r="38" spans="1:9" ht="18.75" customHeight="1" hidden="1">
      <c r="A38" s="122"/>
      <c r="B38" s="123"/>
      <c r="C38" s="124"/>
      <c r="D38" s="126">
        <f t="shared" si="0"/>
      </c>
      <c r="E38" s="109"/>
      <c r="F38" s="116">
        <f t="shared" si="1"/>
      </c>
      <c r="G38" s="130"/>
      <c r="H38" s="126">
        <f t="shared" si="2"/>
      </c>
      <c r="I38" s="24"/>
    </row>
    <row r="39" spans="1:9" ht="18.75" customHeight="1" hidden="1">
      <c r="A39" s="122"/>
      <c r="B39" s="123"/>
      <c r="C39" s="124"/>
      <c r="D39" s="126">
        <f t="shared" si="0"/>
      </c>
      <c r="E39" s="109"/>
      <c r="F39" s="116">
        <f t="shared" si="1"/>
      </c>
      <c r="G39" s="130"/>
      <c r="H39" s="126">
        <f t="shared" si="2"/>
      </c>
      <c r="I39" s="24"/>
    </row>
    <row r="40" spans="1:9" ht="18.75" customHeight="1" hidden="1">
      <c r="A40" s="122"/>
      <c r="B40" s="123"/>
      <c r="C40" s="124"/>
      <c r="D40" s="126">
        <f t="shared" si="0"/>
      </c>
      <c r="E40" s="109"/>
      <c r="F40" s="116">
        <f t="shared" si="1"/>
      </c>
      <c r="G40" s="130"/>
      <c r="H40" s="126">
        <f t="shared" si="2"/>
      </c>
      <c r="I40" s="24"/>
    </row>
    <row r="41" spans="1:9" ht="18.75" customHeight="1" hidden="1">
      <c r="A41" s="122"/>
      <c r="B41" s="123"/>
      <c r="C41" s="124"/>
      <c r="D41" s="126">
        <f t="shared" si="0"/>
      </c>
      <c r="E41" s="109"/>
      <c r="F41" s="116">
        <f t="shared" si="1"/>
      </c>
      <c r="G41" s="130"/>
      <c r="H41" s="126">
        <f t="shared" si="2"/>
      </c>
      <c r="I41" s="24"/>
    </row>
    <row r="42" spans="1:9" ht="18.75" customHeight="1" hidden="1">
      <c r="A42" s="122"/>
      <c r="B42" s="123"/>
      <c r="C42" s="124"/>
      <c r="D42" s="126">
        <f t="shared" si="0"/>
      </c>
      <c r="E42" s="109"/>
      <c r="F42" s="116">
        <f t="shared" si="1"/>
      </c>
      <c r="G42" s="130"/>
      <c r="H42" s="126">
        <f t="shared" si="2"/>
      </c>
      <c r="I42" s="24"/>
    </row>
    <row r="43" spans="1:9" ht="18.75" customHeight="1" hidden="1">
      <c r="A43" s="122"/>
      <c r="B43" s="123"/>
      <c r="C43" s="124"/>
      <c r="D43" s="126">
        <f t="shared" si="0"/>
      </c>
      <c r="E43" s="109"/>
      <c r="F43" s="116">
        <f t="shared" si="1"/>
      </c>
      <c r="G43" s="130"/>
      <c r="H43" s="126">
        <f t="shared" si="2"/>
      </c>
      <c r="I43" s="24"/>
    </row>
    <row r="44" spans="1:9" ht="18.75" customHeight="1" hidden="1">
      <c r="A44" s="122"/>
      <c r="B44" s="123"/>
      <c r="C44" s="124"/>
      <c r="D44" s="126">
        <f t="shared" si="0"/>
      </c>
      <c r="E44" s="109"/>
      <c r="F44" s="116">
        <f t="shared" si="1"/>
      </c>
      <c r="G44" s="130"/>
      <c r="H44" s="126">
        <f t="shared" si="2"/>
      </c>
      <c r="I44" s="24"/>
    </row>
    <row r="45" spans="1:9" ht="18.75" customHeight="1" hidden="1">
      <c r="A45" s="122"/>
      <c r="B45" s="123"/>
      <c r="C45" s="124"/>
      <c r="D45" s="126">
        <f t="shared" si="0"/>
      </c>
      <c r="E45" s="109"/>
      <c r="F45" s="116">
        <f t="shared" si="1"/>
      </c>
      <c r="G45" s="130"/>
      <c r="H45" s="126">
        <f t="shared" si="2"/>
      </c>
      <c r="I45" s="24"/>
    </row>
    <row r="46" spans="1:9" ht="18.75" customHeight="1" hidden="1">
      <c r="A46" s="122"/>
      <c r="B46" s="123"/>
      <c r="C46" s="124"/>
      <c r="D46" s="126">
        <f t="shared" si="0"/>
      </c>
      <c r="E46" s="109"/>
      <c r="F46" s="116">
        <f t="shared" si="1"/>
      </c>
      <c r="G46" s="130"/>
      <c r="H46" s="126">
        <f t="shared" si="2"/>
      </c>
      <c r="I46" s="24"/>
    </row>
    <row r="47" spans="1:9" ht="18.75" customHeight="1" hidden="1">
      <c r="A47" s="122"/>
      <c r="B47" s="123"/>
      <c r="C47" s="124"/>
      <c r="D47" s="126">
        <f t="shared" si="0"/>
      </c>
      <c r="E47" s="109"/>
      <c r="F47" s="116">
        <f t="shared" si="1"/>
      </c>
      <c r="G47" s="130"/>
      <c r="H47" s="126">
        <f t="shared" si="2"/>
      </c>
      <c r="I47" s="24"/>
    </row>
    <row r="48" spans="1:9" ht="18.75" customHeight="1" hidden="1">
      <c r="A48" s="122"/>
      <c r="B48" s="123"/>
      <c r="C48" s="124"/>
      <c r="D48" s="126">
        <f t="shared" si="0"/>
      </c>
      <c r="E48" s="109"/>
      <c r="F48" s="116">
        <f t="shared" si="1"/>
      </c>
      <c r="G48" s="130"/>
      <c r="H48" s="126">
        <f t="shared" si="2"/>
      </c>
      <c r="I48" s="24"/>
    </row>
    <row r="49" spans="1:9" ht="18.75" customHeight="1" hidden="1">
      <c r="A49" s="122"/>
      <c r="B49" s="123"/>
      <c r="C49" s="124"/>
      <c r="D49" s="126">
        <f t="shared" si="0"/>
      </c>
      <c r="E49" s="109"/>
      <c r="F49" s="116">
        <f t="shared" si="1"/>
      </c>
      <c r="G49" s="130"/>
      <c r="H49" s="126">
        <f t="shared" si="2"/>
      </c>
      <c r="I49" s="24"/>
    </row>
    <row r="50" spans="1:9" ht="18.75" customHeight="1" hidden="1">
      <c r="A50" s="122"/>
      <c r="B50" s="123"/>
      <c r="C50" s="124"/>
      <c r="D50" s="126">
        <f t="shared" si="0"/>
      </c>
      <c r="E50" s="109"/>
      <c r="F50" s="116">
        <f t="shared" si="1"/>
      </c>
      <c r="G50" s="130"/>
      <c r="H50" s="126">
        <f t="shared" si="2"/>
      </c>
      <c r="I50" s="24"/>
    </row>
    <row r="51" spans="1:9" ht="18.75" customHeight="1" hidden="1">
      <c r="A51" s="122"/>
      <c r="B51" s="123"/>
      <c r="C51" s="124"/>
      <c r="D51" s="126">
        <f t="shared" si="0"/>
      </c>
      <c r="E51" s="109"/>
      <c r="F51" s="116">
        <f t="shared" si="1"/>
      </c>
      <c r="G51" s="130"/>
      <c r="H51" s="126">
        <f t="shared" si="2"/>
      </c>
      <c r="I51" s="24"/>
    </row>
    <row r="52" spans="1:9" ht="18.75" customHeight="1" hidden="1">
      <c r="A52" s="122"/>
      <c r="B52" s="123"/>
      <c r="C52" s="124"/>
      <c r="D52" s="126">
        <f t="shared" si="0"/>
      </c>
      <c r="E52" s="109"/>
      <c r="F52" s="116">
        <f t="shared" si="1"/>
      </c>
      <c r="G52" s="130"/>
      <c r="H52" s="126">
        <f t="shared" si="2"/>
      </c>
      <c r="I52" s="24"/>
    </row>
    <row r="53" spans="1:9" ht="18.75" customHeight="1" hidden="1">
      <c r="A53" s="122"/>
      <c r="B53" s="123"/>
      <c r="C53" s="124"/>
      <c r="D53" s="126">
        <f t="shared" si="0"/>
      </c>
      <c r="E53" s="109"/>
      <c r="F53" s="116">
        <f t="shared" si="1"/>
      </c>
      <c r="G53" s="130"/>
      <c r="H53" s="126">
        <f t="shared" si="2"/>
      </c>
      <c r="I53" s="24"/>
    </row>
    <row r="54" spans="1:9" ht="18.75" customHeight="1" hidden="1">
      <c r="A54" s="122"/>
      <c r="B54" s="123"/>
      <c r="C54" s="124"/>
      <c r="D54" s="126">
        <f t="shared" si="0"/>
      </c>
      <c r="E54" s="109"/>
      <c r="F54" s="116">
        <f t="shared" si="1"/>
      </c>
      <c r="G54" s="130"/>
      <c r="H54" s="126">
        <f t="shared" si="2"/>
      </c>
      <c r="I54" s="24"/>
    </row>
    <row r="55" spans="1:9" ht="18.75" customHeight="1" hidden="1">
      <c r="A55" s="122"/>
      <c r="B55" s="123"/>
      <c r="C55" s="124"/>
      <c r="D55" s="126">
        <f t="shared" si="0"/>
      </c>
      <c r="E55" s="109"/>
      <c r="F55" s="116">
        <f t="shared" si="1"/>
      </c>
      <c r="G55" s="130"/>
      <c r="H55" s="126">
        <f t="shared" si="2"/>
      </c>
      <c r="I55" s="24"/>
    </row>
    <row r="56" spans="1:9" ht="18.75" customHeight="1" hidden="1">
      <c r="A56" s="122"/>
      <c r="B56" s="123"/>
      <c r="C56" s="124"/>
      <c r="D56" s="126">
        <f t="shared" si="0"/>
      </c>
      <c r="E56" s="109"/>
      <c r="F56" s="116">
        <f t="shared" si="1"/>
      </c>
      <c r="G56" s="130"/>
      <c r="H56" s="126">
        <f t="shared" si="2"/>
      </c>
      <c r="I56" s="24"/>
    </row>
    <row r="57" spans="1:9" ht="18.75" customHeight="1" hidden="1">
      <c r="A57" s="122"/>
      <c r="B57" s="123"/>
      <c r="C57" s="124"/>
      <c r="D57" s="126">
        <f t="shared" si="0"/>
      </c>
      <c r="E57" s="109"/>
      <c r="F57" s="116">
        <f t="shared" si="1"/>
      </c>
      <c r="G57" s="130"/>
      <c r="H57" s="126">
        <f t="shared" si="2"/>
      </c>
      <c r="I57" s="24"/>
    </row>
    <row r="58" spans="1:9" ht="18.75" customHeight="1" hidden="1">
      <c r="A58" s="122"/>
      <c r="B58" s="123"/>
      <c r="C58" s="124"/>
      <c r="D58" s="126">
        <f t="shared" si="0"/>
      </c>
      <c r="E58" s="109"/>
      <c r="F58" s="116">
        <f t="shared" si="1"/>
      </c>
      <c r="G58" s="130"/>
      <c r="H58" s="126">
        <f t="shared" si="2"/>
      </c>
      <c r="I58" s="24"/>
    </row>
    <row r="59" spans="1:9" ht="18.75" customHeight="1" hidden="1">
      <c r="A59" s="122"/>
      <c r="B59" s="123"/>
      <c r="C59" s="124"/>
      <c r="D59" s="126">
        <f t="shared" si="0"/>
      </c>
      <c r="E59" s="109"/>
      <c r="F59" s="116">
        <f t="shared" si="1"/>
      </c>
      <c r="G59" s="130"/>
      <c r="H59" s="126">
        <f t="shared" si="2"/>
      </c>
      <c r="I59" s="24"/>
    </row>
    <row r="60" spans="1:9" ht="18.75" customHeight="1" hidden="1">
      <c r="A60" s="122"/>
      <c r="B60" s="123"/>
      <c r="C60" s="124"/>
      <c r="D60" s="126">
        <f t="shared" si="0"/>
      </c>
      <c r="E60" s="109"/>
      <c r="F60" s="116">
        <f t="shared" si="1"/>
      </c>
      <c r="G60" s="130"/>
      <c r="H60" s="126">
        <f t="shared" si="2"/>
      </c>
      <c r="I60" s="24"/>
    </row>
    <row r="61" spans="1:9" ht="18.75" customHeight="1" hidden="1">
      <c r="A61" s="122"/>
      <c r="B61" s="123"/>
      <c r="C61" s="124"/>
      <c r="D61" s="126">
        <f t="shared" si="0"/>
      </c>
      <c r="E61" s="109"/>
      <c r="F61" s="116">
        <f t="shared" si="1"/>
      </c>
      <c r="G61" s="130"/>
      <c r="H61" s="126">
        <f t="shared" si="2"/>
      </c>
      <c r="I61" s="24"/>
    </row>
    <row r="62" spans="1:9" ht="18.75" customHeight="1" hidden="1">
      <c r="A62" s="122"/>
      <c r="B62" s="123"/>
      <c r="C62" s="124"/>
      <c r="D62" s="126">
        <f t="shared" si="0"/>
      </c>
      <c r="E62" s="109"/>
      <c r="F62" s="116">
        <f t="shared" si="1"/>
      </c>
      <c r="G62" s="130"/>
      <c r="H62" s="126">
        <f t="shared" si="2"/>
      </c>
      <c r="I62" s="24"/>
    </row>
    <row r="63" spans="1:9" ht="18.75" customHeight="1" hidden="1">
      <c r="A63" s="122"/>
      <c r="B63" s="123"/>
      <c r="C63" s="124"/>
      <c r="D63" s="126">
        <f t="shared" si="0"/>
      </c>
      <c r="E63" s="109"/>
      <c r="F63" s="116">
        <f t="shared" si="1"/>
      </c>
      <c r="G63" s="130"/>
      <c r="H63" s="126">
        <f t="shared" si="2"/>
      </c>
      <c r="I63" s="24"/>
    </row>
    <row r="64" spans="1:9" ht="18.75" customHeight="1" hidden="1">
      <c r="A64" s="122"/>
      <c r="B64" s="123"/>
      <c r="C64" s="124"/>
      <c r="D64" s="126">
        <f t="shared" si="0"/>
      </c>
      <c r="E64" s="109"/>
      <c r="F64" s="116">
        <f t="shared" si="1"/>
      </c>
      <c r="G64" s="130"/>
      <c r="H64" s="126">
        <f t="shared" si="2"/>
      </c>
      <c r="I64" s="24"/>
    </row>
    <row r="65" spans="1:9" ht="18.75" customHeight="1" hidden="1">
      <c r="A65" s="122"/>
      <c r="B65" s="123"/>
      <c r="C65" s="124"/>
      <c r="D65" s="126">
        <f t="shared" si="0"/>
      </c>
      <c r="E65" s="109"/>
      <c r="F65" s="116">
        <f t="shared" si="1"/>
      </c>
      <c r="G65" s="130"/>
      <c r="H65" s="126">
        <f t="shared" si="2"/>
      </c>
      <c r="I65" s="24"/>
    </row>
    <row r="66" spans="1:9" ht="18.75" customHeight="1" hidden="1">
      <c r="A66" s="122"/>
      <c r="B66" s="123"/>
      <c r="C66" s="124"/>
      <c r="D66" s="126">
        <f t="shared" si="0"/>
      </c>
      <c r="E66" s="109"/>
      <c r="F66" s="116">
        <f t="shared" si="1"/>
      </c>
      <c r="G66" s="130"/>
      <c r="H66" s="126">
        <f t="shared" si="2"/>
      </c>
      <c r="I66" s="24"/>
    </row>
    <row r="67" spans="1:9" ht="18.75" customHeight="1" hidden="1">
      <c r="A67" s="122"/>
      <c r="B67" s="123"/>
      <c r="C67" s="124"/>
      <c r="D67" s="126">
        <f t="shared" si="0"/>
      </c>
      <c r="E67" s="109"/>
      <c r="F67" s="116">
        <f t="shared" si="1"/>
      </c>
      <c r="G67" s="130"/>
      <c r="H67" s="126">
        <f t="shared" si="2"/>
      </c>
      <c r="I67" s="24"/>
    </row>
    <row r="68" spans="1:9" ht="18.75" customHeight="1" hidden="1">
      <c r="A68" s="122"/>
      <c r="B68" s="123"/>
      <c r="C68" s="124"/>
      <c r="D68" s="126">
        <f t="shared" si="0"/>
      </c>
      <c r="E68" s="109"/>
      <c r="F68" s="116">
        <f t="shared" si="1"/>
      </c>
      <c r="G68" s="130"/>
      <c r="H68" s="126">
        <f t="shared" si="2"/>
      </c>
      <c r="I68" s="24"/>
    </row>
    <row r="69" spans="1:9" ht="18.75" customHeight="1" hidden="1">
      <c r="A69" s="122"/>
      <c r="B69" s="123"/>
      <c r="C69" s="124"/>
      <c r="D69" s="126">
        <f t="shared" si="0"/>
      </c>
      <c r="E69" s="109"/>
      <c r="F69" s="116">
        <f t="shared" si="1"/>
      </c>
      <c r="G69" s="130"/>
      <c r="H69" s="126">
        <f t="shared" si="2"/>
      </c>
      <c r="I69" s="24"/>
    </row>
    <row r="70" spans="1:9" ht="18.75" customHeight="1" hidden="1">
      <c r="A70" s="122"/>
      <c r="B70" s="123"/>
      <c r="C70" s="124"/>
      <c r="D70" s="126">
        <f t="shared" si="0"/>
      </c>
      <c r="E70" s="109"/>
      <c r="F70" s="116">
        <f t="shared" si="1"/>
      </c>
      <c r="G70" s="130"/>
      <c r="H70" s="126">
        <f t="shared" si="2"/>
      </c>
      <c r="I70" s="24"/>
    </row>
    <row r="71" spans="1:9" ht="18.75" customHeight="1" hidden="1">
      <c r="A71" s="122"/>
      <c r="B71" s="123"/>
      <c r="C71" s="124"/>
      <c r="D71" s="126">
        <f t="shared" si="0"/>
      </c>
      <c r="E71" s="109"/>
      <c r="F71" s="116">
        <f t="shared" si="1"/>
      </c>
      <c r="G71" s="130"/>
      <c r="H71" s="126">
        <f t="shared" si="2"/>
      </c>
      <c r="I71" s="24"/>
    </row>
    <row r="72" spans="1:9" ht="18.75" customHeight="1" hidden="1">
      <c r="A72" s="122"/>
      <c r="B72" s="123"/>
      <c r="C72" s="124"/>
      <c r="D72" s="126">
        <f t="shared" si="0"/>
      </c>
      <c r="E72" s="109"/>
      <c r="F72" s="116">
        <f t="shared" si="1"/>
      </c>
      <c r="G72" s="130"/>
      <c r="H72" s="126">
        <f t="shared" si="2"/>
      </c>
      <c r="I72" s="24"/>
    </row>
    <row r="73" spans="1:9" ht="18.75" customHeight="1" hidden="1">
      <c r="A73" s="122"/>
      <c r="B73" s="123"/>
      <c r="C73" s="124"/>
      <c r="D73" s="126">
        <f t="shared" si="0"/>
      </c>
      <c r="E73" s="109"/>
      <c r="F73" s="116">
        <f t="shared" si="1"/>
      </c>
      <c r="G73" s="130"/>
      <c r="H73" s="126">
        <f t="shared" si="2"/>
      </c>
      <c r="I73" s="24"/>
    </row>
    <row r="74" spans="1:9" ht="18.75" customHeight="1" hidden="1">
      <c r="A74" s="122"/>
      <c r="B74" s="123"/>
      <c r="C74" s="124"/>
      <c r="D74" s="126">
        <f t="shared" si="0"/>
      </c>
      <c r="E74" s="109"/>
      <c r="F74" s="116">
        <f t="shared" si="1"/>
      </c>
      <c r="G74" s="130"/>
      <c r="H74" s="126">
        <f t="shared" si="2"/>
      </c>
      <c r="I74" s="24"/>
    </row>
    <row r="75" spans="1:9" ht="18.75" customHeight="1" hidden="1">
      <c r="A75" s="122"/>
      <c r="B75" s="123"/>
      <c r="C75" s="124"/>
      <c r="D75" s="126">
        <f t="shared" si="0"/>
      </c>
      <c r="E75" s="109"/>
      <c r="F75" s="116">
        <f t="shared" si="1"/>
      </c>
      <c r="G75" s="130"/>
      <c r="H75" s="126">
        <f t="shared" si="2"/>
      </c>
      <c r="I75" s="24"/>
    </row>
    <row r="76" spans="1:9" ht="18.75" customHeight="1">
      <c r="A76" s="122"/>
      <c r="B76" s="123"/>
      <c r="C76" s="124"/>
      <c r="D76" s="126">
        <f>IF(C76=0,"",(B76*C76))</f>
      </c>
      <c r="E76" s="109"/>
      <c r="F76" s="116">
        <f>IF(C76=0,"",SUM(D76*E76))</f>
      </c>
      <c r="G76" s="130"/>
      <c r="H76" s="126">
        <f>IF(C76=0,"",SUM((F76*G76)+F76))</f>
      </c>
      <c r="I76" s="24"/>
    </row>
    <row r="77" spans="1:10" s="31" customFormat="1" ht="29.25" customHeight="1" thickBot="1">
      <c r="A77" s="147"/>
      <c r="B77" s="148" t="s">
        <v>54</v>
      </c>
      <c r="C77" s="128">
        <f>SUM(C11:C76)</f>
        <v>0</v>
      </c>
      <c r="D77" s="34">
        <f>SUM(D11:D76)</f>
        <v>0</v>
      </c>
      <c r="E77" s="34"/>
      <c r="F77" s="34">
        <f>SUM(F11:F76)</f>
        <v>0</v>
      </c>
      <c r="G77" s="45"/>
      <c r="H77" s="127">
        <f>SUM(H11:H76)</f>
        <v>0</v>
      </c>
      <c r="I77" s="149"/>
      <c r="J77" s="150"/>
    </row>
    <row r="78" spans="1:10" s="47" customFormat="1" ht="20.25" customHeight="1">
      <c r="A78" s="397" t="s">
        <v>5</v>
      </c>
      <c r="B78" s="398"/>
      <c r="C78" s="398"/>
      <c r="D78" s="398"/>
      <c r="E78" s="398"/>
      <c r="F78" s="398"/>
      <c r="G78" s="398"/>
      <c r="H78" s="398"/>
      <c r="I78" s="398"/>
      <c r="J78" s="398"/>
    </row>
    <row r="79" spans="1:10" s="47" customFormat="1" ht="18" customHeight="1" thickBot="1">
      <c r="A79" s="56" t="s">
        <v>48</v>
      </c>
      <c r="B79" s="151"/>
      <c r="C79" s="151"/>
      <c r="D79" s="151"/>
      <c r="E79" s="151"/>
      <c r="F79" s="151"/>
      <c r="G79" s="151"/>
      <c r="H79" s="151"/>
      <c r="I79" s="152"/>
      <c r="J79" s="152"/>
    </row>
    <row r="80" spans="1:8" s="47" customFormat="1" ht="69" customHeight="1" thickBot="1">
      <c r="A80" s="394"/>
      <c r="B80" s="395"/>
      <c r="C80" s="395"/>
      <c r="D80" s="395"/>
      <c r="E80" s="395"/>
      <c r="F80" s="395"/>
      <c r="G80" s="395"/>
      <c r="H80" s="396"/>
    </row>
    <row r="81" ht="17.25" customHeight="1"/>
    <row r="82" ht="17.25" customHeight="1"/>
    <row r="83" ht="17.25" customHeight="1"/>
    <row r="84" ht="17.25" customHeight="1"/>
    <row r="85" ht="17.25" customHeight="1"/>
    <row r="86" ht="17.25" customHeight="1"/>
  </sheetData>
  <sheetProtection password="CC32" sheet="1" formatRows="0"/>
  <mergeCells count="12">
    <mergeCell ref="A80:H80"/>
    <mergeCell ref="A78:J78"/>
    <mergeCell ref="A1:H1"/>
    <mergeCell ref="A2:H2"/>
    <mergeCell ref="A3:H3"/>
    <mergeCell ref="B7:D7"/>
    <mergeCell ref="F7:H7"/>
    <mergeCell ref="B5:D5"/>
    <mergeCell ref="B6:D6"/>
    <mergeCell ref="A4:H4"/>
    <mergeCell ref="F5:H5"/>
    <mergeCell ref="F6:H6"/>
  </mergeCells>
  <dataValidations count="2">
    <dataValidation type="list" allowBlank="1" showInputMessage="1" showErrorMessage="1" promptTitle="Directions" prompt="Please select from the drop down menu.  If you need to erase, use the Delete button." sqref="A11:A76">
      <formula1>$J$13:$J$20</formula1>
    </dataValidation>
    <dataValidation allowBlank="1" showErrorMessage="1" promptTitle="Directions" prompt="Please select from the drop down menu.  If you need to erase, use the Delete button." sqref="J13:J20"/>
  </dataValidations>
  <printOptions horizontalCentered="1"/>
  <pageMargins left="0.25" right="0.25" top="0.65" bottom="0.4" header="0" footer="0"/>
  <pageSetup horizontalDpi="600" verticalDpi="600" orientation="portrait" pageOrder="overThenDown" scale="76" r:id="rId1"/>
  <headerFooter alignWithMargins="0">
    <oddHeader>&amp;L&amp;9State of California
&amp;"Arial,Bold"Schedule of Rental Income&amp;"Arial,Regular"
MPROP / MPAP 151&amp;R&amp;9DEPARTMENT OF HOUSING AND COMMUNITY DEVELOPMENT
DIVISION OF FINANCIAL ASSISTANCE</oddHeader>
    <oddFooter>&amp;C&amp;"Arial,Italic"&amp;9Page &amp;P of &amp;N&amp;R&amp;A</oddFooter>
  </headerFooter>
  <ignoredErrors>
    <ignoredError sqref="B5 B6" emptyCellReference="1"/>
  </ignoredErrors>
</worksheet>
</file>

<file path=xl/worksheets/sheet5.xml><?xml version="1.0" encoding="utf-8"?>
<worksheet xmlns="http://schemas.openxmlformats.org/spreadsheetml/2006/main" xmlns:r="http://schemas.openxmlformats.org/officeDocument/2006/relationships">
  <sheetPr codeName="Sheet4">
    <tabColor rgb="FFFFFF00"/>
    <pageSetUpPr fitToPage="1"/>
  </sheetPr>
  <dimension ref="A1:J27"/>
  <sheetViews>
    <sheetView showGridLines="0" zoomScalePageLayoutView="0" workbookViewId="0" topLeftCell="A1">
      <selection activeCell="A2" sqref="A2:I2"/>
    </sheetView>
  </sheetViews>
  <sheetFormatPr defaultColWidth="8.8515625" defaultRowHeight="12.75"/>
  <cols>
    <col min="1" max="1" width="5.421875" style="0" customWidth="1"/>
    <col min="2" max="2" width="14.00390625" style="0" customWidth="1"/>
    <col min="3" max="3" width="8.00390625" style="0" customWidth="1"/>
    <col min="4" max="4" width="11.28125" style="0" customWidth="1"/>
    <col min="5" max="5" width="8.8515625" style="0" customWidth="1"/>
    <col min="6" max="6" width="18.28125" style="0" customWidth="1"/>
    <col min="7" max="7" width="14.8515625" style="0" customWidth="1"/>
    <col min="8" max="8" width="10.140625" style="0" customWidth="1"/>
    <col min="9" max="9" width="22.28125" style="0" customWidth="1"/>
    <col min="10" max="10" width="9.421875" style="0" customWidth="1"/>
  </cols>
  <sheetData>
    <row r="1" spans="1:10" ht="39.75" customHeight="1">
      <c r="A1" s="407" t="s">
        <v>225</v>
      </c>
      <c r="B1" s="407"/>
      <c r="C1" s="407"/>
      <c r="D1" s="407"/>
      <c r="E1" s="407"/>
      <c r="F1" s="407"/>
      <c r="G1" s="407"/>
      <c r="H1" s="407"/>
      <c r="I1" s="407"/>
      <c r="J1" s="10"/>
    </row>
    <row r="2" spans="1:10" ht="15.75" customHeight="1">
      <c r="A2" s="408" t="s">
        <v>255</v>
      </c>
      <c r="B2" s="408"/>
      <c r="C2" s="408"/>
      <c r="D2" s="408"/>
      <c r="E2" s="408"/>
      <c r="F2" s="408"/>
      <c r="G2" s="408"/>
      <c r="H2" s="408"/>
      <c r="I2" s="408"/>
      <c r="J2" s="20"/>
    </row>
    <row r="3" spans="1:10" ht="21" customHeight="1">
      <c r="A3" s="14"/>
      <c r="B3" s="280" t="str">
        <f>'1. Chklst, Certification'!A4</f>
        <v>Rev. 11/29/17</v>
      </c>
      <c r="C3" s="15"/>
      <c r="D3" s="15"/>
      <c r="E3" s="15"/>
      <c r="F3" s="15"/>
      <c r="G3" s="15"/>
      <c r="H3" s="15"/>
      <c r="I3" s="15"/>
      <c r="J3" s="15"/>
    </row>
    <row r="4" spans="1:10" s="166" customFormat="1" ht="17.25" customHeight="1" thickBot="1">
      <c r="A4" s="409" t="s">
        <v>25</v>
      </c>
      <c r="B4" s="409"/>
      <c r="C4" s="400">
        <f>'2. Assisted'!C3</f>
        <v>0</v>
      </c>
      <c r="D4" s="400"/>
      <c r="E4" s="400"/>
      <c r="F4" s="165"/>
      <c r="G4" s="164" t="s">
        <v>27</v>
      </c>
      <c r="H4" s="400">
        <f>'2. Assisted'!C6</f>
        <v>0</v>
      </c>
      <c r="I4" s="400"/>
      <c r="J4" s="165"/>
    </row>
    <row r="5" spans="1:10" s="166" customFormat="1" ht="17.25" customHeight="1" thickBot="1">
      <c r="A5" s="409" t="s">
        <v>106</v>
      </c>
      <c r="B5" s="409"/>
      <c r="C5" s="401">
        <f>'2. Assisted'!C4</f>
        <v>0</v>
      </c>
      <c r="D5" s="401"/>
      <c r="E5" s="401"/>
      <c r="F5" s="165"/>
      <c r="G5" s="164" t="s">
        <v>43</v>
      </c>
      <c r="H5" s="418">
        <f>'2. Assisted'!C7</f>
        <v>0</v>
      </c>
      <c r="I5" s="418"/>
      <c r="J5" s="165"/>
    </row>
    <row r="6" spans="1:10" s="166" customFormat="1" ht="17.25" customHeight="1" thickBot="1">
      <c r="A6" s="409" t="s">
        <v>105</v>
      </c>
      <c r="B6" s="414"/>
      <c r="C6" s="401">
        <f>+'2. Assisted'!C5:E5</f>
        <v>0</v>
      </c>
      <c r="D6" s="401"/>
      <c r="E6" s="401"/>
      <c r="F6" s="165"/>
      <c r="G6" s="164" t="s">
        <v>28</v>
      </c>
      <c r="H6" s="401">
        <f>'2. Assisted'!C8</f>
        <v>2018</v>
      </c>
      <c r="I6" s="401"/>
      <c r="J6" s="167"/>
    </row>
    <row r="7" spans="1:10" ht="17.25" customHeight="1">
      <c r="A7" s="402"/>
      <c r="B7" s="402"/>
      <c r="C7" s="402"/>
      <c r="D7" s="402"/>
      <c r="E7" s="402"/>
      <c r="F7" s="402"/>
      <c r="G7" s="402"/>
      <c r="H7" s="402"/>
      <c r="I7" s="402"/>
      <c r="J7" s="18"/>
    </row>
    <row r="8" spans="1:10" ht="19.5" customHeight="1">
      <c r="A8" s="1"/>
      <c r="B8" s="410" t="s">
        <v>34</v>
      </c>
      <c r="C8" s="410"/>
      <c r="D8" s="411" t="s">
        <v>33</v>
      </c>
      <c r="E8" s="411"/>
      <c r="F8" s="86" t="s">
        <v>35</v>
      </c>
      <c r="G8" s="86" t="s">
        <v>36</v>
      </c>
      <c r="H8" s="86" t="s">
        <v>51</v>
      </c>
      <c r="I8" s="86" t="s">
        <v>37</v>
      </c>
      <c r="J8" s="1"/>
    </row>
    <row r="9" spans="1:10" ht="41.25" customHeight="1">
      <c r="A9" s="1"/>
      <c r="B9" s="413" t="s">
        <v>31</v>
      </c>
      <c r="C9" s="413"/>
      <c r="D9" s="406" t="s">
        <v>44</v>
      </c>
      <c r="E9" s="406"/>
      <c r="F9" s="5" t="s">
        <v>45</v>
      </c>
      <c r="G9" s="6" t="s">
        <v>49</v>
      </c>
      <c r="H9" s="2" t="s">
        <v>53</v>
      </c>
      <c r="I9" s="125" t="s">
        <v>30</v>
      </c>
      <c r="J9" s="1"/>
    </row>
    <row r="10" spans="1:10" ht="34.5" customHeight="1">
      <c r="A10" s="1"/>
      <c r="B10" s="399"/>
      <c r="C10" s="399"/>
      <c r="D10" s="399"/>
      <c r="E10" s="399"/>
      <c r="F10" s="131"/>
      <c r="G10" s="132"/>
      <c r="H10" s="124"/>
      <c r="I10" s="126">
        <f aca="true" t="shared" si="0" ref="I10:I21">G10*H10</f>
        <v>0</v>
      </c>
      <c r="J10" s="1"/>
    </row>
    <row r="11" spans="1:10" ht="34.5" customHeight="1">
      <c r="A11" s="1"/>
      <c r="B11" s="399"/>
      <c r="C11" s="399"/>
      <c r="D11" s="399"/>
      <c r="E11" s="399"/>
      <c r="F11" s="131"/>
      <c r="G11" s="132"/>
      <c r="H11" s="124"/>
      <c r="I11" s="126">
        <f t="shared" si="0"/>
        <v>0</v>
      </c>
      <c r="J11" s="1"/>
    </row>
    <row r="12" spans="1:10" ht="34.5" customHeight="1">
      <c r="A12" s="1"/>
      <c r="B12" s="399"/>
      <c r="C12" s="399"/>
      <c r="D12" s="399"/>
      <c r="E12" s="399"/>
      <c r="F12" s="133"/>
      <c r="G12" s="132"/>
      <c r="H12" s="124"/>
      <c r="I12" s="126">
        <f t="shared" si="0"/>
        <v>0</v>
      </c>
      <c r="J12" s="1"/>
    </row>
    <row r="13" spans="1:10" ht="34.5" customHeight="1">
      <c r="A13" s="1"/>
      <c r="B13" s="399"/>
      <c r="C13" s="399"/>
      <c r="D13" s="399"/>
      <c r="E13" s="399"/>
      <c r="F13" s="133"/>
      <c r="G13" s="132"/>
      <c r="H13" s="124"/>
      <c r="I13" s="126">
        <f t="shared" si="0"/>
        <v>0</v>
      </c>
      <c r="J13" s="1"/>
    </row>
    <row r="14" spans="1:10" ht="34.5" customHeight="1">
      <c r="A14" s="1"/>
      <c r="B14" s="399"/>
      <c r="C14" s="399"/>
      <c r="D14" s="399"/>
      <c r="E14" s="399"/>
      <c r="F14" s="133"/>
      <c r="G14" s="132"/>
      <c r="H14" s="124"/>
      <c r="I14" s="126">
        <f t="shared" si="0"/>
        <v>0</v>
      </c>
      <c r="J14" s="1"/>
    </row>
    <row r="15" spans="1:10" ht="34.5" customHeight="1">
      <c r="A15" s="1"/>
      <c r="B15" s="399"/>
      <c r="C15" s="399"/>
      <c r="D15" s="399"/>
      <c r="E15" s="399"/>
      <c r="F15" s="133"/>
      <c r="G15" s="132"/>
      <c r="H15" s="124"/>
      <c r="I15" s="126">
        <f t="shared" si="0"/>
        <v>0</v>
      </c>
      <c r="J15" s="1"/>
    </row>
    <row r="16" spans="1:10" ht="34.5" customHeight="1">
      <c r="A16" s="1"/>
      <c r="B16" s="399"/>
      <c r="C16" s="399"/>
      <c r="D16" s="399"/>
      <c r="E16" s="399"/>
      <c r="F16" s="133"/>
      <c r="G16" s="132"/>
      <c r="H16" s="124"/>
      <c r="I16" s="126">
        <f t="shared" si="0"/>
        <v>0</v>
      </c>
      <c r="J16" s="1"/>
    </row>
    <row r="17" spans="1:10" ht="34.5" customHeight="1">
      <c r="A17" s="1"/>
      <c r="B17" s="399"/>
      <c r="C17" s="399"/>
      <c r="D17" s="399"/>
      <c r="E17" s="399"/>
      <c r="F17" s="133"/>
      <c r="G17" s="132"/>
      <c r="H17" s="124"/>
      <c r="I17" s="126">
        <f t="shared" si="0"/>
        <v>0</v>
      </c>
      <c r="J17" s="1"/>
    </row>
    <row r="18" spans="1:10" ht="34.5" customHeight="1">
      <c r="A18" s="1"/>
      <c r="B18" s="399"/>
      <c r="C18" s="399"/>
      <c r="D18" s="399"/>
      <c r="E18" s="399"/>
      <c r="F18" s="133"/>
      <c r="G18" s="132"/>
      <c r="H18" s="124"/>
      <c r="I18" s="126">
        <f t="shared" si="0"/>
        <v>0</v>
      </c>
      <c r="J18" s="1"/>
    </row>
    <row r="19" spans="1:10" ht="34.5" customHeight="1">
      <c r="A19" s="1"/>
      <c r="B19" s="399"/>
      <c r="C19" s="399"/>
      <c r="D19" s="399"/>
      <c r="E19" s="399"/>
      <c r="F19" s="133"/>
      <c r="G19" s="132"/>
      <c r="H19" s="124"/>
      <c r="I19" s="126">
        <f t="shared" si="0"/>
        <v>0</v>
      </c>
      <c r="J19" s="1"/>
    </row>
    <row r="20" spans="1:10" ht="34.5" customHeight="1">
      <c r="A20" s="1"/>
      <c r="B20" s="399"/>
      <c r="C20" s="399"/>
      <c r="D20" s="399"/>
      <c r="E20" s="399"/>
      <c r="F20" s="133"/>
      <c r="G20" s="132"/>
      <c r="H20" s="124"/>
      <c r="I20" s="126">
        <f t="shared" si="0"/>
        <v>0</v>
      </c>
      <c r="J20" s="1"/>
    </row>
    <row r="21" spans="1:10" ht="34.5" customHeight="1">
      <c r="A21" s="1"/>
      <c r="B21" s="399"/>
      <c r="C21" s="399"/>
      <c r="D21" s="399"/>
      <c r="E21" s="399"/>
      <c r="F21" s="133"/>
      <c r="G21" s="132"/>
      <c r="H21" s="124"/>
      <c r="I21" s="126">
        <f t="shared" si="0"/>
        <v>0</v>
      </c>
      <c r="J21" s="1"/>
    </row>
    <row r="22" spans="1:10" ht="27" customHeight="1">
      <c r="A22" s="1"/>
      <c r="B22" s="415" t="s">
        <v>50</v>
      </c>
      <c r="C22" s="416"/>
      <c r="D22" s="416"/>
      <c r="E22" s="416"/>
      <c r="F22" s="417"/>
      <c r="G22" s="134">
        <f>SUM(G10:G21)</f>
        <v>0</v>
      </c>
      <c r="H22" s="135">
        <f>SUM(H10:H21)</f>
        <v>0</v>
      </c>
      <c r="I22" s="134">
        <f>SUM(I10:I21)</f>
        <v>0</v>
      </c>
      <c r="J22" s="1"/>
    </row>
    <row r="23" spans="2:9" s="1" customFormat="1" ht="12.75">
      <c r="B23" s="412" t="s">
        <v>6</v>
      </c>
      <c r="C23" s="412"/>
      <c r="D23" s="412"/>
      <c r="E23" s="412"/>
      <c r="F23" s="412"/>
      <c r="G23" s="412"/>
      <c r="H23" s="412"/>
      <c r="I23" s="412"/>
    </row>
    <row r="24" spans="1:10" ht="12.75">
      <c r="A24" s="1"/>
      <c r="B24" s="3"/>
      <c r="C24" s="7"/>
      <c r="D24" s="7"/>
      <c r="E24" s="7"/>
      <c r="F24" s="8"/>
      <c r="G24" s="9"/>
      <c r="H24" s="13"/>
      <c r="I24" s="9"/>
      <c r="J24" s="1"/>
    </row>
    <row r="25" spans="1:10" ht="12.75">
      <c r="A25" s="1"/>
      <c r="B25" s="4" t="s">
        <v>48</v>
      </c>
      <c r="C25" s="136"/>
      <c r="D25" s="136"/>
      <c r="E25" s="136"/>
      <c r="F25" s="136"/>
      <c r="G25" s="136"/>
      <c r="H25" s="136"/>
      <c r="I25" s="136"/>
      <c r="J25" s="17"/>
    </row>
    <row r="26" spans="1:10" ht="68.25" customHeight="1">
      <c r="A26" s="1"/>
      <c r="B26" s="403"/>
      <c r="C26" s="404"/>
      <c r="D26" s="404"/>
      <c r="E26" s="404"/>
      <c r="F26" s="404"/>
      <c r="G26" s="404"/>
      <c r="H26" s="404"/>
      <c r="I26" s="405"/>
      <c r="J26" s="17"/>
    </row>
    <row r="27" ht="12.75">
      <c r="J27" s="19"/>
    </row>
  </sheetData>
  <sheetProtection password="CC32" sheet="1"/>
  <mergeCells count="43">
    <mergeCell ref="B12:C12"/>
    <mergeCell ref="B22:F22"/>
    <mergeCell ref="C6:E6"/>
    <mergeCell ref="H5:I5"/>
    <mergeCell ref="H6:I6"/>
    <mergeCell ref="D14:E14"/>
    <mergeCell ref="B23:I23"/>
    <mergeCell ref="B16:C16"/>
    <mergeCell ref="B17:C17"/>
    <mergeCell ref="B19:C19"/>
    <mergeCell ref="B18:C18"/>
    <mergeCell ref="B14:C14"/>
    <mergeCell ref="B15:C15"/>
    <mergeCell ref="A1:I1"/>
    <mergeCell ref="A2:I2"/>
    <mergeCell ref="A4:B4"/>
    <mergeCell ref="A5:B5"/>
    <mergeCell ref="B11:C11"/>
    <mergeCell ref="B8:C8"/>
    <mergeCell ref="D8:E8"/>
    <mergeCell ref="B10:C10"/>
    <mergeCell ref="H4:I4"/>
    <mergeCell ref="B9:C9"/>
    <mergeCell ref="B26:I26"/>
    <mergeCell ref="D9:E9"/>
    <mergeCell ref="D10:E10"/>
    <mergeCell ref="D11:E11"/>
    <mergeCell ref="D20:E20"/>
    <mergeCell ref="B20:C20"/>
    <mergeCell ref="D17:E17"/>
    <mergeCell ref="D21:E21"/>
    <mergeCell ref="D15:E15"/>
    <mergeCell ref="D19:E19"/>
    <mergeCell ref="D12:E12"/>
    <mergeCell ref="D16:E16"/>
    <mergeCell ref="B21:C21"/>
    <mergeCell ref="C4:E4"/>
    <mergeCell ref="C5:E5"/>
    <mergeCell ref="A7:I7"/>
    <mergeCell ref="B13:C13"/>
    <mergeCell ref="D18:E18"/>
    <mergeCell ref="D13:E13"/>
    <mergeCell ref="A6:B6"/>
  </mergeCells>
  <printOptions horizontalCentered="1"/>
  <pageMargins left="0.25" right="0.25" top="0.65" bottom="0.4" header="0" footer="0"/>
  <pageSetup fitToHeight="1" fitToWidth="1" horizontalDpi="600" verticalDpi="600" orientation="portrait" scale="91" r:id="rId1"/>
  <headerFooter alignWithMargins="0">
    <oddHeader>&amp;L&amp;9State of California
&amp;"Arial,Bold"Schedule of Rental Income&amp;"Arial,Regular"
MPROP / MPAP 151&amp;R&amp;9DEPARTMENT OF HOUSING AND COMMUNITY DEVELOPMENT
DIVISION OF FINANCIAL ASSISTANCE</oddHeader>
    <oddFooter>&amp;C&amp;9Page &amp;P of &amp;N&amp;R&amp;"Arial,Italic"&amp;9&amp;A</oddFooter>
  </headerFooter>
</worksheet>
</file>

<file path=xl/worksheets/sheet6.xml><?xml version="1.0" encoding="utf-8"?>
<worksheet xmlns="http://schemas.openxmlformats.org/spreadsheetml/2006/main" xmlns:r="http://schemas.openxmlformats.org/officeDocument/2006/relationships">
  <sheetPr codeName="Sheet2">
    <tabColor rgb="FFFFFF00"/>
    <pageSetUpPr fitToPage="1"/>
  </sheetPr>
  <dimension ref="A1:CD32"/>
  <sheetViews>
    <sheetView showGridLines="0" zoomScaleSheetLayoutView="50" zoomScalePageLayoutView="0" workbookViewId="0" topLeftCell="A1">
      <selection activeCell="A2" sqref="A2:K2"/>
    </sheetView>
  </sheetViews>
  <sheetFormatPr defaultColWidth="8.8515625" defaultRowHeight="12.75"/>
  <cols>
    <col min="1" max="1" width="8.8515625" style="0" customWidth="1"/>
    <col min="2" max="2" width="16.00390625" style="0" customWidth="1"/>
    <col min="3" max="3" width="9.421875" style="0" customWidth="1"/>
    <col min="4" max="4" width="23.57421875" style="0" customWidth="1"/>
    <col min="5" max="5" width="23.7109375" style="0" customWidth="1"/>
    <col min="6" max="10" width="13.7109375" style="0" customWidth="1"/>
    <col min="11" max="11" width="13.57421875" style="0" customWidth="1"/>
  </cols>
  <sheetData>
    <row r="1" spans="1:11" ht="41.25" customHeight="1">
      <c r="A1" s="475" t="s">
        <v>224</v>
      </c>
      <c r="B1" s="475"/>
      <c r="C1" s="475"/>
      <c r="D1" s="475"/>
      <c r="E1" s="475"/>
      <c r="F1" s="475"/>
      <c r="G1" s="475"/>
      <c r="H1" s="475"/>
      <c r="I1" s="475"/>
      <c r="J1" s="475"/>
      <c r="K1" s="475"/>
    </row>
    <row r="2" spans="1:11" ht="19.5" customHeight="1">
      <c r="A2" s="476" t="s">
        <v>254</v>
      </c>
      <c r="B2" s="476"/>
      <c r="C2" s="476"/>
      <c r="D2" s="476"/>
      <c r="E2" s="476"/>
      <c r="F2" s="476"/>
      <c r="G2" s="476"/>
      <c r="H2" s="476"/>
      <c r="I2" s="476"/>
      <c r="J2" s="476"/>
      <c r="K2" s="476"/>
    </row>
    <row r="3" spans="1:11" ht="12" customHeight="1">
      <c r="A3" s="478" t="str">
        <f>'1. Chklst, Certification'!A4</f>
        <v>Rev. 11/29/17</v>
      </c>
      <c r="B3" s="478"/>
      <c r="C3" s="478"/>
      <c r="D3" s="478"/>
      <c r="E3" s="478"/>
      <c r="F3" s="478"/>
      <c r="G3" s="478"/>
      <c r="H3" s="478"/>
      <c r="I3" s="478"/>
      <c r="J3" s="478"/>
      <c r="K3" s="478"/>
    </row>
    <row r="4" spans="1:82" s="163" customFormat="1" ht="19.5" customHeight="1" thickBot="1">
      <c r="A4" s="477" t="s">
        <v>25</v>
      </c>
      <c r="B4" s="477"/>
      <c r="C4" s="470">
        <f>'2. Assisted'!C3</f>
        <v>0</v>
      </c>
      <c r="D4" s="470"/>
      <c r="E4" s="470"/>
      <c r="F4" s="161"/>
      <c r="G4" s="162"/>
      <c r="H4" s="278" t="s">
        <v>27</v>
      </c>
      <c r="I4" s="470">
        <f>'2. Assisted'!C6</f>
        <v>0</v>
      </c>
      <c r="J4" s="470"/>
      <c r="K4" s="470"/>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row>
    <row r="5" spans="1:82" s="163" customFormat="1" ht="19.5" customHeight="1" thickBot="1">
      <c r="A5" s="477" t="s">
        <v>106</v>
      </c>
      <c r="B5" s="477"/>
      <c r="C5" s="467">
        <f>'2. Assisted'!C4</f>
        <v>0</v>
      </c>
      <c r="D5" s="467"/>
      <c r="E5" s="467"/>
      <c r="F5" s="161"/>
      <c r="G5" s="162"/>
      <c r="H5" s="278" t="s">
        <v>43</v>
      </c>
      <c r="I5" s="469">
        <f>'2. Assisted'!C7</f>
        <v>0</v>
      </c>
      <c r="J5" s="469"/>
      <c r="K5" s="46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row>
    <row r="6" spans="1:82" s="163" customFormat="1" ht="19.5" customHeight="1" thickBot="1">
      <c r="A6" s="477" t="s">
        <v>105</v>
      </c>
      <c r="B6" s="477"/>
      <c r="C6" s="467">
        <f>+'2. Assisted'!C5</f>
        <v>0</v>
      </c>
      <c r="D6" s="467"/>
      <c r="E6" s="467"/>
      <c r="F6" s="161"/>
      <c r="G6" s="162"/>
      <c r="H6" s="278" t="s">
        <v>28</v>
      </c>
      <c r="I6" s="467">
        <f>'2. Assisted'!C8</f>
        <v>2018</v>
      </c>
      <c r="J6" s="467"/>
      <c r="K6" s="46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row>
    <row r="7" spans="1:82" s="81" customFormat="1" ht="12.75" customHeight="1">
      <c r="A7" s="84"/>
      <c r="B7" s="84"/>
      <c r="C7" s="84"/>
      <c r="D7" s="84"/>
      <c r="E7" s="153"/>
      <c r="F7" s="84"/>
      <c r="G7" s="84"/>
      <c r="H7" s="84"/>
      <c r="I7" s="84"/>
      <c r="J7" s="84"/>
      <c r="K7" s="8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row>
    <row r="8" spans="1:82" s="80" customFormat="1" ht="18.75" thickBot="1">
      <c r="A8" s="424" t="s">
        <v>59</v>
      </c>
      <c r="B8" s="424"/>
      <c r="C8" s="424"/>
      <c r="D8" s="424"/>
      <c r="E8" s="424"/>
      <c r="F8" s="424"/>
      <c r="G8" s="424"/>
      <c r="H8" s="424"/>
      <c r="I8" s="424"/>
      <c r="J8" s="424"/>
      <c r="K8" s="42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row>
    <row r="9" spans="1:82" s="81" customFormat="1" ht="60.75" customHeight="1">
      <c r="A9" s="425" t="s">
        <v>226</v>
      </c>
      <c r="B9" s="426"/>
      <c r="C9" s="426"/>
      <c r="D9" s="137" t="s">
        <v>29</v>
      </c>
      <c r="E9" s="137" t="s">
        <v>95</v>
      </c>
      <c r="F9" s="426" t="s">
        <v>62</v>
      </c>
      <c r="G9" s="426"/>
      <c r="H9" s="426" t="s">
        <v>63</v>
      </c>
      <c r="I9" s="426"/>
      <c r="J9" s="430" t="s">
        <v>175</v>
      </c>
      <c r="K9" s="43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row>
    <row r="10" spans="1:82" s="81" customFormat="1" ht="20.25" customHeight="1">
      <c r="A10" s="435" t="s">
        <v>93</v>
      </c>
      <c r="B10" s="436"/>
      <c r="C10" s="436"/>
      <c r="D10" s="155">
        <f>COUNTIF('2. Assisted'!N12:N107,"&gt;1")</f>
        <v>0</v>
      </c>
      <c r="E10" s="156" t="s">
        <v>97</v>
      </c>
      <c r="F10" s="427">
        <f>SUM('2. Assisted'!G108*12)</f>
        <v>0</v>
      </c>
      <c r="G10" s="427"/>
      <c r="H10" s="471">
        <f>SUM('2. Assisted'!N108*12)</f>
        <v>0</v>
      </c>
      <c r="I10" s="474"/>
      <c r="J10" s="471">
        <f>SUM(F10-H10)</f>
        <v>0</v>
      </c>
      <c r="K10" s="47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row>
    <row r="11" spans="1:82" s="81" customFormat="1" ht="20.25" customHeight="1">
      <c r="A11" s="435"/>
      <c r="B11" s="436"/>
      <c r="C11" s="436"/>
      <c r="D11" s="155"/>
      <c r="E11" s="154"/>
      <c r="F11" s="427"/>
      <c r="G11" s="427"/>
      <c r="H11" s="471"/>
      <c r="I11" s="474"/>
      <c r="J11" s="471"/>
      <c r="K11" s="473"/>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row>
    <row r="12" spans="1:82" s="83" customFormat="1" ht="39" customHeight="1" thickBot="1">
      <c r="A12" s="443" t="s">
        <v>227</v>
      </c>
      <c r="B12" s="444"/>
      <c r="C12" s="444"/>
      <c r="D12" s="157">
        <f>SUM(D10:D11)</f>
        <v>0</v>
      </c>
      <c r="E12" s="157">
        <f>SUM(E10:E11)</f>
        <v>0</v>
      </c>
      <c r="F12" s="437">
        <f>SUM(F10:G11)</f>
        <v>0</v>
      </c>
      <c r="G12" s="437"/>
      <c r="H12" s="445">
        <f>H10</f>
        <v>0</v>
      </c>
      <c r="I12" s="445"/>
      <c r="J12" s="445">
        <f>J10</f>
        <v>0</v>
      </c>
      <c r="K12" s="468"/>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row>
    <row r="13" spans="1:82" s="103" customFormat="1" ht="24" customHeight="1">
      <c r="A13" s="421"/>
      <c r="B13" s="421"/>
      <c r="C13" s="421"/>
      <c r="D13" s="421"/>
      <c r="E13" s="421"/>
      <c r="F13" s="421"/>
      <c r="G13" s="421"/>
      <c r="H13" s="421"/>
      <c r="I13" s="421"/>
      <c r="J13" s="421"/>
      <c r="K13" s="42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row>
    <row r="14" spans="1:82" s="80" customFormat="1" ht="18.75" thickBot="1">
      <c r="A14" s="424" t="s">
        <v>172</v>
      </c>
      <c r="B14" s="424"/>
      <c r="C14" s="424"/>
      <c r="D14" s="424"/>
      <c r="E14" s="424"/>
      <c r="F14" s="424"/>
      <c r="G14" s="424"/>
      <c r="H14" s="424"/>
      <c r="I14" s="424"/>
      <c r="J14" s="424"/>
      <c r="K14" s="42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row>
    <row r="15" spans="1:82" s="81" customFormat="1" ht="55.5" customHeight="1">
      <c r="A15" s="425" t="s">
        <v>226</v>
      </c>
      <c r="B15" s="426"/>
      <c r="C15" s="426"/>
      <c r="D15" s="137" t="s">
        <v>29</v>
      </c>
      <c r="E15" s="137" t="s">
        <v>95</v>
      </c>
      <c r="F15" s="426" t="s">
        <v>57</v>
      </c>
      <c r="G15" s="426"/>
      <c r="H15" s="426" t="s">
        <v>92</v>
      </c>
      <c r="I15" s="426"/>
      <c r="J15" s="430" t="s">
        <v>175</v>
      </c>
      <c r="K15" s="43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row>
    <row r="16" spans="1:82" s="81" customFormat="1" ht="20.25" customHeight="1">
      <c r="A16" s="435" t="s">
        <v>84</v>
      </c>
      <c r="B16" s="436"/>
      <c r="C16" s="436"/>
      <c r="D16" s="155">
        <f>SUMIF('3. Non-Assisted'!11:76,"Space Assessment",'3. Non-Assisted'!C11:C76)</f>
        <v>0</v>
      </c>
      <c r="E16" s="156"/>
      <c r="F16" s="427">
        <f>SUMIF('3. Non-Assisted'!A11:A76,"Space Assessment",'3. Non-Assisted'!F11:F76)</f>
        <v>0</v>
      </c>
      <c r="G16" s="427"/>
      <c r="H16" s="429">
        <f>IF(D16=0,"",(J16/F16)-100%)</f>
      </c>
      <c r="I16" s="429"/>
      <c r="J16" s="427">
        <f>SUMIF('3. Non-Assisted'!A11:A76,"Space Assessment",'3. Non-Assisted'!H$11:H$76)</f>
        <v>0</v>
      </c>
      <c r="K16" s="428"/>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row>
    <row r="17" spans="1:82" s="81" customFormat="1" ht="20.25" customHeight="1">
      <c r="A17" s="435" t="s">
        <v>85</v>
      </c>
      <c r="B17" s="436"/>
      <c r="C17" s="436"/>
      <c r="D17" s="155">
        <f>SUMIF('3. Non-Assisted'!A11:A76,"Lot",'3. Non-Assisted'!C11:C76)</f>
        <v>0</v>
      </c>
      <c r="E17" s="156"/>
      <c r="F17" s="427">
        <f>SUMIF('3. Non-Assisted'!A11:A76,"Lot",'3. Non-Assisted'!F11:F76)</f>
        <v>0</v>
      </c>
      <c r="G17" s="427"/>
      <c r="H17" s="429">
        <f aca="true" t="shared" si="0" ref="H17:H22">IF(D17=0,"",(J17/F17)-100%)</f>
      </c>
      <c r="I17" s="429"/>
      <c r="J17" s="427">
        <f>SUMIF('3. Non-Assisted'!A11:A76,"Lot",'3. Non-Assisted'!H$11:H$76)</f>
        <v>0</v>
      </c>
      <c r="K17" s="428"/>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row>
    <row r="18" spans="1:82" s="81" customFormat="1" ht="20.25" customHeight="1">
      <c r="A18" s="435" t="s">
        <v>86</v>
      </c>
      <c r="B18" s="436"/>
      <c r="C18" s="436"/>
      <c r="D18" s="155">
        <f>SUMIF('3. Non-Assisted'!A11:A76,"Rental Unit",'3. Non-Assisted'!C11:C76)</f>
        <v>0</v>
      </c>
      <c r="E18" s="156"/>
      <c r="F18" s="427">
        <f>SUMIF('3. Non-Assisted'!A11:A76,"Rental Unit",'3. Non-Assisted'!F11:F76)</f>
        <v>0</v>
      </c>
      <c r="G18" s="427"/>
      <c r="H18" s="429">
        <f t="shared" si="0"/>
      </c>
      <c r="I18" s="429"/>
      <c r="J18" s="427">
        <f>SUMIF('3. Non-Assisted'!A$11:A$76,"Rental Unit",'3. Non-Assisted'!H$11:H$76)</f>
        <v>0</v>
      </c>
      <c r="K18" s="42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row>
    <row r="19" spans="1:82" s="81" customFormat="1" ht="20.25" customHeight="1">
      <c r="A19" s="435" t="s">
        <v>88</v>
      </c>
      <c r="B19" s="436"/>
      <c r="C19" s="436"/>
      <c r="D19" s="155">
        <f>SUMIF('3. Non-Assisted'!A11:A76,"RV / Boat Space",'3. Non-Assisted'!C11:C76)</f>
        <v>0</v>
      </c>
      <c r="E19" s="156" t="s">
        <v>97</v>
      </c>
      <c r="F19" s="427">
        <f>SUMIF('3. Non-Assisted'!A11:A76,"RV / Boat Space",'3. Non-Assisted'!F11:F76)</f>
        <v>0</v>
      </c>
      <c r="G19" s="427"/>
      <c r="H19" s="429">
        <f t="shared" si="0"/>
      </c>
      <c r="I19" s="429"/>
      <c r="J19" s="427">
        <f>SUMIF('3. Non-Assisted'!A$11:A$76,"RV / Boat Space",'3. Non-Assisted'!H$11:H$76)</f>
        <v>0</v>
      </c>
      <c r="K19" s="42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row>
    <row r="20" spans="1:82" s="81" customFormat="1" ht="20.25" customHeight="1">
      <c r="A20" s="435" t="s">
        <v>89</v>
      </c>
      <c r="B20" s="436"/>
      <c r="C20" s="436"/>
      <c r="D20" s="155">
        <f>SUMIF('3. Non-Assisted'!A11:A76,"Vehicle Parking",'3. Non-Assisted'!C11:C76)</f>
        <v>0</v>
      </c>
      <c r="E20" s="156"/>
      <c r="F20" s="427">
        <f>SUMIF('3. Non-Assisted'!A11:A76,"Vehicle Parking",'3. Non-Assisted'!F11:F76)</f>
        <v>0</v>
      </c>
      <c r="G20" s="427"/>
      <c r="H20" s="429">
        <f t="shared" si="0"/>
      </c>
      <c r="I20" s="429"/>
      <c r="J20" s="427">
        <f>SUMIF('3. Non-Assisted'!A$12:A$76,"Vehicle Parking",'3. Non-Assisted'!H$11:H$76)</f>
        <v>0</v>
      </c>
      <c r="K20" s="428"/>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row>
    <row r="21" spans="1:82" s="81" customFormat="1" ht="20.25" customHeight="1">
      <c r="A21" s="435" t="s">
        <v>90</v>
      </c>
      <c r="B21" s="436"/>
      <c r="C21" s="436"/>
      <c r="D21" s="155">
        <f>SUMIF('3. Non-Assisted'!A$11:A76,"Storage",'3. Non-Assisted'!C11:C76)</f>
        <v>0</v>
      </c>
      <c r="E21" s="156"/>
      <c r="F21" s="427">
        <f>SUMIF('3. Non-Assisted'!A11:A76,"Storage",'3. Non-Assisted'!F11:F76)</f>
        <v>0</v>
      </c>
      <c r="G21" s="427"/>
      <c r="H21" s="429">
        <f t="shared" si="0"/>
      </c>
      <c r="I21" s="429"/>
      <c r="J21" s="427">
        <f>SUMIF('3. Non-Assisted'!A$11:A$76,"Storage",'3. Non-Assisted'!H$11:H$76)</f>
        <v>0</v>
      </c>
      <c r="K21" s="428"/>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row>
    <row r="22" spans="1:82" s="81" customFormat="1" ht="20.25" customHeight="1">
      <c r="A22" s="435" t="s">
        <v>91</v>
      </c>
      <c r="B22" s="436"/>
      <c r="C22" s="436"/>
      <c r="D22" s="155">
        <f>SUMIF('3. Non-Assisted'!A11:A76,"Other",'3. Non-Assisted'!C11:C76)</f>
        <v>0</v>
      </c>
      <c r="E22" s="156"/>
      <c r="F22" s="427">
        <f>SUMIF('3. Non-Assisted'!A11:A76,"Other",'3. Non-Assisted'!F11:F76)</f>
        <v>0</v>
      </c>
      <c r="G22" s="427"/>
      <c r="H22" s="429">
        <f t="shared" si="0"/>
      </c>
      <c r="I22" s="429"/>
      <c r="J22" s="427">
        <f>SUMIF('3. Non-Assisted'!A$11:A$76,"Other",'3. Non-Assisted'!H$11:H$76)</f>
        <v>0</v>
      </c>
      <c r="K22" s="428"/>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row>
    <row r="23" spans="1:82" s="81" customFormat="1" ht="20.25" customHeight="1">
      <c r="A23" s="435"/>
      <c r="B23" s="436"/>
      <c r="C23" s="436"/>
      <c r="D23" s="155"/>
      <c r="E23" s="154"/>
      <c r="F23" s="427"/>
      <c r="G23" s="427"/>
      <c r="H23" s="429"/>
      <c r="I23" s="429"/>
      <c r="J23" s="427"/>
      <c r="K23" s="428"/>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row>
    <row r="24" spans="1:82" s="85" customFormat="1" ht="39" customHeight="1" thickBot="1">
      <c r="A24" s="443" t="s">
        <v>228</v>
      </c>
      <c r="B24" s="444"/>
      <c r="C24" s="444"/>
      <c r="D24" s="158">
        <f>SUM(D16:D23)</f>
        <v>0</v>
      </c>
      <c r="E24" s="157">
        <f>SUM(E16:E23)</f>
        <v>0</v>
      </c>
      <c r="F24" s="437">
        <f>SUM(F16:G23)</f>
        <v>0</v>
      </c>
      <c r="G24" s="438"/>
      <c r="H24" s="439">
        <f>IF(D24=0,"",(J24/F24)-100%)</f>
      </c>
      <c r="I24" s="440"/>
      <c r="J24" s="445">
        <f>SUM(J16:K23)</f>
        <v>0</v>
      </c>
      <c r="K24" s="44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row>
    <row r="25" spans="1:82" s="80" customFormat="1" ht="39" customHeight="1" thickBot="1">
      <c r="A25" s="432" t="s">
        <v>229</v>
      </c>
      <c r="B25" s="433"/>
      <c r="C25" s="434"/>
      <c r="D25" s="159">
        <f>SUM(D12+D24)</f>
        <v>0</v>
      </c>
      <c r="E25" s="159">
        <f>SUM(E12+E24)</f>
        <v>0</v>
      </c>
      <c r="F25" s="422"/>
      <c r="G25" s="423"/>
      <c r="H25" s="422"/>
      <c r="I25" s="423"/>
      <c r="J25" s="453">
        <f>J12+J24</f>
        <v>0</v>
      </c>
      <c r="K25" s="454"/>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row>
    <row r="26" spans="1:82" s="101" customFormat="1" ht="24" customHeight="1">
      <c r="A26" s="421"/>
      <c r="B26" s="421"/>
      <c r="C26" s="421"/>
      <c r="D26" s="421"/>
      <c r="E26" s="421"/>
      <c r="F26" s="421"/>
      <c r="G26" s="421"/>
      <c r="H26" s="421"/>
      <c r="I26" s="421"/>
      <c r="J26" s="421"/>
      <c r="K26" s="421"/>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row>
    <row r="27" spans="1:82" s="82" customFormat="1" ht="18.75" thickBot="1">
      <c r="A27" s="455" t="s">
        <v>61</v>
      </c>
      <c r="B27" s="456"/>
      <c r="C27" s="456"/>
      <c r="D27" s="153"/>
      <c r="E27" s="153"/>
      <c r="F27" s="457"/>
      <c r="G27" s="457"/>
      <c r="H27" s="457"/>
      <c r="I27" s="457"/>
      <c r="J27" s="457"/>
      <c r="K27" s="45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row>
    <row r="28" spans="1:82" s="81" customFormat="1" ht="51.75" customHeight="1">
      <c r="A28" s="447"/>
      <c r="B28" s="448"/>
      <c r="C28" s="448"/>
      <c r="D28" s="138" t="s">
        <v>60</v>
      </c>
      <c r="E28" s="138" t="s">
        <v>95</v>
      </c>
      <c r="F28" s="460"/>
      <c r="G28" s="461"/>
      <c r="H28" s="461"/>
      <c r="I28" s="462"/>
      <c r="J28" s="430" t="s">
        <v>175</v>
      </c>
      <c r="K28" s="431"/>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row>
    <row r="29" spans="1:82" s="80" customFormat="1" ht="21.75" customHeight="1" thickBot="1">
      <c r="A29" s="441" t="s">
        <v>58</v>
      </c>
      <c r="B29" s="442"/>
      <c r="C29" s="442"/>
      <c r="D29" s="157">
        <f>COUNTA('4. Commercial Space'!B10:C21)</f>
        <v>0</v>
      </c>
      <c r="E29" s="160"/>
      <c r="F29" s="463"/>
      <c r="G29" s="464"/>
      <c r="H29" s="464"/>
      <c r="I29" s="465"/>
      <c r="J29" s="437">
        <f>'4. Commercial Space'!I22:I22</f>
        <v>0</v>
      </c>
      <c r="K29" s="46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row>
    <row r="30" spans="1:82" s="80" customFormat="1" ht="12.75" customHeight="1" thickBot="1">
      <c r="A30" s="419"/>
      <c r="B30" s="419"/>
      <c r="C30" s="419"/>
      <c r="D30" s="419"/>
      <c r="E30" s="419"/>
      <c r="F30" s="419"/>
      <c r="G30" s="419"/>
      <c r="H30" s="420"/>
      <c r="I30" s="420"/>
      <c r="J30" s="420"/>
      <c r="K30" s="42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row>
    <row r="31" spans="1:82" s="81" customFormat="1" ht="24.75" customHeight="1" thickBot="1">
      <c r="A31" s="451"/>
      <c r="B31" s="452"/>
      <c r="C31" s="452"/>
      <c r="D31" s="452"/>
      <c r="E31" s="452"/>
      <c r="F31" s="452"/>
      <c r="G31" s="452"/>
      <c r="H31" s="458" t="s">
        <v>94</v>
      </c>
      <c r="I31" s="459"/>
      <c r="J31" s="449">
        <f>J25+J29</f>
        <v>0</v>
      </c>
      <c r="K31" s="450"/>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row>
    <row r="32" spans="1:11" s="21" customFormat="1" ht="19.5" customHeight="1">
      <c r="A32" s="37"/>
      <c r="B32" s="38"/>
      <c r="C32" s="39"/>
      <c r="D32" s="39"/>
      <c r="E32" s="40"/>
      <c r="F32" s="40"/>
      <c r="G32" s="40"/>
      <c r="H32" s="41"/>
      <c r="I32" s="42"/>
      <c r="J32" s="43"/>
      <c r="K32" s="44"/>
    </row>
  </sheetData>
  <sheetProtection password="CC32" sheet="1"/>
  <mergeCells count="89">
    <mergeCell ref="F9:G9"/>
    <mergeCell ref="H10:I10"/>
    <mergeCell ref="A1:K1"/>
    <mergeCell ref="A2:K2"/>
    <mergeCell ref="A4:B4"/>
    <mergeCell ref="A5:B5"/>
    <mergeCell ref="A3:K3"/>
    <mergeCell ref="A6:B6"/>
    <mergeCell ref="A8:K8"/>
    <mergeCell ref="I4:K4"/>
    <mergeCell ref="I5:K5"/>
    <mergeCell ref="I6:K6"/>
    <mergeCell ref="C4:E4"/>
    <mergeCell ref="C5:E5"/>
    <mergeCell ref="A16:C16"/>
    <mergeCell ref="J10:K10"/>
    <mergeCell ref="J11:K11"/>
    <mergeCell ref="H15:I15"/>
    <mergeCell ref="F11:G11"/>
    <mergeCell ref="H11:I11"/>
    <mergeCell ref="J19:K19"/>
    <mergeCell ref="J21:K21"/>
    <mergeCell ref="F18:G18"/>
    <mergeCell ref="J18:K18"/>
    <mergeCell ref="H18:I18"/>
    <mergeCell ref="J12:K12"/>
    <mergeCell ref="H12:I12"/>
    <mergeCell ref="F12:G12"/>
    <mergeCell ref="H17:I17"/>
    <mergeCell ref="A18:C18"/>
    <mergeCell ref="F15:G15"/>
    <mergeCell ref="C6:E6"/>
    <mergeCell ref="A12:C12"/>
    <mergeCell ref="H16:I16"/>
    <mergeCell ref="A10:C10"/>
    <mergeCell ref="F10:G10"/>
    <mergeCell ref="A17:C17"/>
    <mergeCell ref="A9:C9"/>
    <mergeCell ref="A11:C11"/>
    <mergeCell ref="J31:K31"/>
    <mergeCell ref="A31:G31"/>
    <mergeCell ref="J25:K25"/>
    <mergeCell ref="A27:C27"/>
    <mergeCell ref="F27:G27"/>
    <mergeCell ref="H27:I27"/>
    <mergeCell ref="J27:K27"/>
    <mergeCell ref="H31:I31"/>
    <mergeCell ref="F28:I29"/>
    <mergeCell ref="J29:K29"/>
    <mergeCell ref="A29:C29"/>
    <mergeCell ref="A20:C20"/>
    <mergeCell ref="J20:K20"/>
    <mergeCell ref="A22:C22"/>
    <mergeCell ref="A24:C24"/>
    <mergeCell ref="F20:G20"/>
    <mergeCell ref="J24:K24"/>
    <mergeCell ref="A23:C23"/>
    <mergeCell ref="A28:C28"/>
    <mergeCell ref="F22:G22"/>
    <mergeCell ref="J28:K28"/>
    <mergeCell ref="H20:I20"/>
    <mergeCell ref="A25:C25"/>
    <mergeCell ref="A21:C21"/>
    <mergeCell ref="A19:C19"/>
    <mergeCell ref="J22:K22"/>
    <mergeCell ref="F24:G24"/>
    <mergeCell ref="H24:I24"/>
    <mergeCell ref="H19:I19"/>
    <mergeCell ref="H21:I21"/>
    <mergeCell ref="J9:K9"/>
    <mergeCell ref="F19:G19"/>
    <mergeCell ref="H22:I22"/>
    <mergeCell ref="J15:K15"/>
    <mergeCell ref="H9:I9"/>
    <mergeCell ref="J16:K16"/>
    <mergeCell ref="F16:G16"/>
    <mergeCell ref="F17:G17"/>
    <mergeCell ref="F21:G21"/>
    <mergeCell ref="J17:K17"/>
    <mergeCell ref="A30:K30"/>
    <mergeCell ref="A26:K26"/>
    <mergeCell ref="H25:I25"/>
    <mergeCell ref="F25:G25"/>
    <mergeCell ref="A13:K13"/>
    <mergeCell ref="A14:K14"/>
    <mergeCell ref="A15:C15"/>
    <mergeCell ref="F23:G23"/>
    <mergeCell ref="J23:K23"/>
    <mergeCell ref="H23:I23"/>
  </mergeCells>
  <printOptions horizontalCentered="1"/>
  <pageMargins left="0.25" right="0.25" top="0.65" bottom="0.4" header="0" footer="0"/>
  <pageSetup fitToHeight="1" fitToWidth="1" horizontalDpi="600" verticalDpi="600" orientation="portrait" scale="64" r:id="rId1"/>
  <headerFooter alignWithMargins="0">
    <oddHeader>&amp;L&amp;9State of California
&amp;"Arial,Bold"Schedule of Rental Income&amp;"Arial,Regular"
MPROP / MPAP 151&amp;R&amp;9DEPARTMENT OF HOUSING AND COMMUNITY DEVELOPMENT
DIVISION OF FINANCIAL ASSISTANCE</oddHeader>
    <oddFooter>&amp;C&amp;9Page &amp;P of &amp;N&amp;R&amp;"Arial,Italic"&amp;9&amp;A</oddFooter>
  </headerFooter>
</worksheet>
</file>

<file path=xl/worksheets/sheet7.xml><?xml version="1.0" encoding="utf-8"?>
<worksheet xmlns="http://schemas.openxmlformats.org/spreadsheetml/2006/main" xmlns:r="http://schemas.openxmlformats.org/officeDocument/2006/relationships">
  <sheetPr codeName="Sheet8">
    <tabColor rgb="FFFFC000"/>
    <pageSetUpPr fitToPage="1"/>
  </sheetPr>
  <dimension ref="A1:L62"/>
  <sheetViews>
    <sheetView zoomScalePageLayoutView="0" workbookViewId="0" topLeftCell="A1">
      <selection activeCell="B1" sqref="B1"/>
    </sheetView>
  </sheetViews>
  <sheetFormatPr defaultColWidth="8.8515625" defaultRowHeight="12.75"/>
  <cols>
    <col min="1" max="1" width="27.57421875" style="262" bestFit="1" customWidth="1"/>
    <col min="2" max="2" width="18.00390625" style="260" customWidth="1"/>
    <col min="3" max="3" width="8.57421875" style="261" customWidth="1"/>
    <col min="4" max="4" width="8.8515625" style="261" customWidth="1"/>
    <col min="5" max="5" width="9.7109375" style="261" customWidth="1"/>
    <col min="6" max="6" width="9.421875" style="261" customWidth="1"/>
    <col min="7" max="7" width="9.28125" style="261" customWidth="1"/>
    <col min="8" max="8" width="9.57421875" style="261" bestFit="1" customWidth="1"/>
    <col min="9" max="9" width="9.421875" style="261" customWidth="1"/>
    <col min="10" max="10" width="10.57421875" style="261" customWidth="1"/>
    <col min="11" max="11" width="8.28125" style="254" customWidth="1"/>
    <col min="12" max="12" width="10.7109375" style="254" customWidth="1"/>
    <col min="13" max="14" width="8.8515625" style="254" customWidth="1"/>
    <col min="15" max="15" width="9.8515625" style="254" customWidth="1"/>
    <col min="16" max="16384" width="8.8515625" style="254" customWidth="1"/>
  </cols>
  <sheetData>
    <row r="1" spans="1:10" ht="12.75">
      <c r="A1" s="251" t="s">
        <v>261</v>
      </c>
      <c r="B1" s="252" t="s">
        <v>121</v>
      </c>
      <c r="C1" s="253">
        <v>1</v>
      </c>
      <c r="D1" s="253">
        <v>2</v>
      </c>
      <c r="E1" s="253">
        <v>3</v>
      </c>
      <c r="F1" s="253">
        <v>4</v>
      </c>
      <c r="G1" s="253">
        <v>5</v>
      </c>
      <c r="H1" s="253">
        <v>6</v>
      </c>
      <c r="I1" s="253">
        <v>7</v>
      </c>
      <c r="J1" s="253">
        <v>8</v>
      </c>
    </row>
    <row r="2" spans="1:11" ht="15" customHeight="1">
      <c r="A2" s="246" t="s">
        <v>123</v>
      </c>
      <c r="B2" s="255" t="s">
        <v>243</v>
      </c>
      <c r="C2" s="256">
        <v>56300</v>
      </c>
      <c r="D2" s="256">
        <v>64350</v>
      </c>
      <c r="E2" s="256">
        <v>72400</v>
      </c>
      <c r="F2" s="256">
        <v>80400</v>
      </c>
      <c r="G2" s="256">
        <v>86850</v>
      </c>
      <c r="H2" s="256">
        <v>93300</v>
      </c>
      <c r="I2" s="256">
        <v>99700</v>
      </c>
      <c r="J2" s="256">
        <v>106150</v>
      </c>
      <c r="K2" s="257"/>
    </row>
    <row r="3" spans="1:11" ht="15" customHeight="1">
      <c r="A3" s="246" t="s">
        <v>124</v>
      </c>
      <c r="B3" s="255" t="s">
        <v>243</v>
      </c>
      <c r="C3" s="256">
        <v>46100</v>
      </c>
      <c r="D3" s="256">
        <v>52650</v>
      </c>
      <c r="E3" s="256">
        <v>59250</v>
      </c>
      <c r="F3" s="256">
        <v>65800</v>
      </c>
      <c r="G3" s="256">
        <v>71100</v>
      </c>
      <c r="H3" s="256">
        <v>76350</v>
      </c>
      <c r="I3" s="256">
        <v>81600</v>
      </c>
      <c r="J3" s="256">
        <v>86900</v>
      </c>
      <c r="K3" s="257"/>
    </row>
    <row r="4" spans="1:11" ht="15" customHeight="1">
      <c r="A4" s="247" t="s">
        <v>125</v>
      </c>
      <c r="B4" s="255" t="s">
        <v>243</v>
      </c>
      <c r="C4" s="256">
        <v>40500</v>
      </c>
      <c r="D4" s="256">
        <v>46300</v>
      </c>
      <c r="E4" s="256">
        <v>52100</v>
      </c>
      <c r="F4" s="256">
        <v>57850</v>
      </c>
      <c r="G4" s="256">
        <v>62500</v>
      </c>
      <c r="H4" s="256">
        <v>67150</v>
      </c>
      <c r="I4" s="256">
        <v>71750</v>
      </c>
      <c r="J4" s="256">
        <v>76400</v>
      </c>
      <c r="K4" s="257"/>
    </row>
    <row r="5" spans="1:11" ht="15" customHeight="1">
      <c r="A5" s="247" t="s">
        <v>126</v>
      </c>
      <c r="B5" s="255" t="s">
        <v>243</v>
      </c>
      <c r="C5" s="256">
        <v>35100</v>
      </c>
      <c r="D5" s="256">
        <v>40100</v>
      </c>
      <c r="E5" s="256">
        <v>45100</v>
      </c>
      <c r="F5" s="256">
        <v>50100</v>
      </c>
      <c r="G5" s="256">
        <v>54150</v>
      </c>
      <c r="H5" s="256">
        <v>58150</v>
      </c>
      <c r="I5" s="256">
        <v>62150</v>
      </c>
      <c r="J5" s="256">
        <v>66150</v>
      </c>
      <c r="K5" s="257"/>
    </row>
    <row r="6" spans="1:11" ht="15" customHeight="1">
      <c r="A6" s="247" t="s">
        <v>127</v>
      </c>
      <c r="B6" s="255" t="s">
        <v>243</v>
      </c>
      <c r="C6" s="256">
        <v>39350</v>
      </c>
      <c r="D6" s="256">
        <v>44950</v>
      </c>
      <c r="E6" s="256">
        <v>50550</v>
      </c>
      <c r="F6" s="256">
        <v>56150</v>
      </c>
      <c r="G6" s="256">
        <v>60650</v>
      </c>
      <c r="H6" s="256">
        <v>65150</v>
      </c>
      <c r="I6" s="256">
        <v>69650</v>
      </c>
      <c r="J6" s="256">
        <v>74150</v>
      </c>
      <c r="K6" s="257"/>
    </row>
    <row r="7" spans="1:11" ht="15" customHeight="1">
      <c r="A7" s="247" t="s">
        <v>128</v>
      </c>
      <c r="B7" s="255" t="s">
        <v>243</v>
      </c>
      <c r="C7" s="256">
        <v>33550</v>
      </c>
      <c r="D7" s="256">
        <v>38350</v>
      </c>
      <c r="E7" s="256">
        <v>43150</v>
      </c>
      <c r="F7" s="256">
        <v>47900</v>
      </c>
      <c r="G7" s="256">
        <v>51750</v>
      </c>
      <c r="H7" s="256">
        <v>55600</v>
      </c>
      <c r="I7" s="256">
        <v>59400</v>
      </c>
      <c r="J7" s="256">
        <v>63250</v>
      </c>
      <c r="K7" s="257"/>
    </row>
    <row r="8" spans="1:12" ht="15" customHeight="1">
      <c r="A8" s="247" t="s">
        <v>111</v>
      </c>
      <c r="B8" s="255" t="s">
        <v>243</v>
      </c>
      <c r="C8" s="256">
        <v>56300</v>
      </c>
      <c r="D8" s="256">
        <v>64350</v>
      </c>
      <c r="E8" s="256">
        <v>72400</v>
      </c>
      <c r="F8" s="256">
        <v>80400</v>
      </c>
      <c r="G8" s="256">
        <v>86850</v>
      </c>
      <c r="H8" s="256">
        <v>93300</v>
      </c>
      <c r="I8" s="256">
        <v>99700</v>
      </c>
      <c r="J8" s="256">
        <v>106150</v>
      </c>
      <c r="K8" s="257"/>
      <c r="L8" s="258"/>
    </row>
    <row r="9" spans="1:11" ht="15" customHeight="1">
      <c r="A9" s="247" t="s">
        <v>129</v>
      </c>
      <c r="B9" s="255" t="s">
        <v>243</v>
      </c>
      <c r="C9" s="256">
        <v>33550</v>
      </c>
      <c r="D9" s="256">
        <v>38350</v>
      </c>
      <c r="E9" s="256">
        <v>43150</v>
      </c>
      <c r="F9" s="256">
        <v>47900</v>
      </c>
      <c r="G9" s="256">
        <v>51750</v>
      </c>
      <c r="H9" s="256">
        <v>55600</v>
      </c>
      <c r="I9" s="256">
        <v>59400</v>
      </c>
      <c r="J9" s="256">
        <v>63250</v>
      </c>
      <c r="K9" s="257"/>
    </row>
    <row r="10" spans="1:11" ht="15" customHeight="1">
      <c r="A10" s="247" t="s">
        <v>130</v>
      </c>
      <c r="B10" s="255" t="s">
        <v>243</v>
      </c>
      <c r="C10" s="256">
        <v>42650</v>
      </c>
      <c r="D10" s="256">
        <v>48750</v>
      </c>
      <c r="E10" s="256">
        <v>54850</v>
      </c>
      <c r="F10" s="256">
        <v>60900</v>
      </c>
      <c r="G10" s="256">
        <v>65800</v>
      </c>
      <c r="H10" s="256">
        <v>70650</v>
      </c>
      <c r="I10" s="256">
        <v>75550</v>
      </c>
      <c r="J10" s="256">
        <v>80400</v>
      </c>
      <c r="K10" s="257"/>
    </row>
    <row r="11" spans="1:11" ht="15" customHeight="1">
      <c r="A11" s="246" t="s">
        <v>131</v>
      </c>
      <c r="B11" s="255" t="s">
        <v>243</v>
      </c>
      <c r="C11" s="256">
        <v>33550</v>
      </c>
      <c r="D11" s="256">
        <v>38350</v>
      </c>
      <c r="E11" s="256">
        <v>43150</v>
      </c>
      <c r="F11" s="256">
        <v>47900</v>
      </c>
      <c r="G11" s="256">
        <v>51750</v>
      </c>
      <c r="H11" s="256">
        <v>55600</v>
      </c>
      <c r="I11" s="256">
        <v>59400</v>
      </c>
      <c r="J11" s="256">
        <v>63250</v>
      </c>
      <c r="K11" s="257"/>
    </row>
    <row r="12" spans="1:11" ht="15" customHeight="1">
      <c r="A12" s="246" t="s">
        <v>132</v>
      </c>
      <c r="B12" s="255" t="s">
        <v>243</v>
      </c>
      <c r="C12" s="256">
        <v>33550</v>
      </c>
      <c r="D12" s="256">
        <v>38350</v>
      </c>
      <c r="E12" s="256">
        <v>43150</v>
      </c>
      <c r="F12" s="256">
        <v>47900</v>
      </c>
      <c r="G12" s="256">
        <v>51750</v>
      </c>
      <c r="H12" s="256">
        <v>55600</v>
      </c>
      <c r="I12" s="256">
        <v>59400</v>
      </c>
      <c r="J12" s="256">
        <v>63250</v>
      </c>
      <c r="K12" s="257"/>
    </row>
    <row r="13" spans="1:11" ht="15" customHeight="1">
      <c r="A13" s="246" t="s">
        <v>133</v>
      </c>
      <c r="B13" s="255" t="s">
        <v>243</v>
      </c>
      <c r="C13" s="256">
        <v>33550</v>
      </c>
      <c r="D13" s="256">
        <v>38350</v>
      </c>
      <c r="E13" s="256">
        <v>43150</v>
      </c>
      <c r="F13" s="256">
        <v>47900</v>
      </c>
      <c r="G13" s="256">
        <v>51750</v>
      </c>
      <c r="H13" s="256">
        <v>55600</v>
      </c>
      <c r="I13" s="256">
        <v>59400</v>
      </c>
      <c r="J13" s="256">
        <v>63250</v>
      </c>
      <c r="K13" s="257"/>
    </row>
    <row r="14" spans="1:11" ht="15" customHeight="1">
      <c r="A14" s="246" t="s">
        <v>134</v>
      </c>
      <c r="B14" s="255" t="s">
        <v>243</v>
      </c>
      <c r="C14" s="256">
        <v>33550</v>
      </c>
      <c r="D14" s="256">
        <v>38350</v>
      </c>
      <c r="E14" s="256">
        <v>43150</v>
      </c>
      <c r="F14" s="256">
        <v>47900</v>
      </c>
      <c r="G14" s="256">
        <v>51750</v>
      </c>
      <c r="H14" s="256">
        <v>55600</v>
      </c>
      <c r="I14" s="256">
        <v>59400</v>
      </c>
      <c r="J14" s="256">
        <v>63250</v>
      </c>
      <c r="K14" s="257"/>
    </row>
    <row r="15" spans="1:12" ht="15" customHeight="1">
      <c r="A15" s="246" t="s">
        <v>135</v>
      </c>
      <c r="B15" s="255" t="s">
        <v>243</v>
      </c>
      <c r="C15" s="256">
        <v>40350</v>
      </c>
      <c r="D15" s="256">
        <v>46100</v>
      </c>
      <c r="E15" s="256">
        <v>51850</v>
      </c>
      <c r="F15" s="256">
        <v>57600</v>
      </c>
      <c r="G15" s="256">
        <v>62250</v>
      </c>
      <c r="H15" s="256">
        <v>66850</v>
      </c>
      <c r="I15" s="256">
        <v>71450</v>
      </c>
      <c r="J15" s="256">
        <v>76050</v>
      </c>
      <c r="K15" s="257"/>
      <c r="L15" s="258"/>
    </row>
    <row r="16" spans="1:11" ht="15" customHeight="1">
      <c r="A16" s="246" t="s">
        <v>136</v>
      </c>
      <c r="B16" s="255" t="s">
        <v>243</v>
      </c>
      <c r="C16" s="256">
        <v>33550</v>
      </c>
      <c r="D16" s="256">
        <v>38350</v>
      </c>
      <c r="E16" s="256">
        <v>43150</v>
      </c>
      <c r="F16" s="256">
        <v>47900</v>
      </c>
      <c r="G16" s="256">
        <v>51750</v>
      </c>
      <c r="H16" s="256">
        <v>55600</v>
      </c>
      <c r="I16" s="256">
        <v>59400</v>
      </c>
      <c r="J16" s="256">
        <v>63250</v>
      </c>
      <c r="K16" s="257"/>
    </row>
    <row r="17" spans="1:11" ht="15" customHeight="1">
      <c r="A17" s="246" t="s">
        <v>137</v>
      </c>
      <c r="B17" s="255" t="s">
        <v>243</v>
      </c>
      <c r="C17" s="256">
        <v>33550</v>
      </c>
      <c r="D17" s="256">
        <v>38350</v>
      </c>
      <c r="E17" s="256">
        <v>43150</v>
      </c>
      <c r="F17" s="256">
        <v>47900</v>
      </c>
      <c r="G17" s="256">
        <v>51750</v>
      </c>
      <c r="H17" s="256">
        <v>55600</v>
      </c>
      <c r="I17" s="256">
        <v>59400</v>
      </c>
      <c r="J17" s="256">
        <v>63250</v>
      </c>
      <c r="K17" s="257"/>
    </row>
    <row r="18" spans="1:11" ht="15" customHeight="1">
      <c r="A18" s="246" t="s">
        <v>138</v>
      </c>
      <c r="B18" s="255" t="s">
        <v>243</v>
      </c>
      <c r="C18" s="256">
        <v>33550</v>
      </c>
      <c r="D18" s="256">
        <v>38350</v>
      </c>
      <c r="E18" s="256">
        <v>43150</v>
      </c>
      <c r="F18" s="256">
        <v>47900</v>
      </c>
      <c r="G18" s="256">
        <v>51750</v>
      </c>
      <c r="H18" s="256">
        <v>55600</v>
      </c>
      <c r="I18" s="256">
        <v>59400</v>
      </c>
      <c r="J18" s="256">
        <v>63250</v>
      </c>
      <c r="K18" s="257"/>
    </row>
    <row r="19" spans="1:11" ht="15" customHeight="1">
      <c r="A19" s="248" t="s">
        <v>139</v>
      </c>
      <c r="B19" s="255" t="s">
        <v>243</v>
      </c>
      <c r="C19" s="256">
        <v>38850</v>
      </c>
      <c r="D19" s="256">
        <v>44400</v>
      </c>
      <c r="E19" s="256">
        <v>49950</v>
      </c>
      <c r="F19" s="256">
        <v>55500</v>
      </c>
      <c r="G19" s="256">
        <v>59950</v>
      </c>
      <c r="H19" s="256">
        <v>64400</v>
      </c>
      <c r="I19" s="256">
        <v>68850</v>
      </c>
      <c r="J19" s="256">
        <v>73300</v>
      </c>
      <c r="K19" s="257"/>
    </row>
    <row r="20" spans="1:11" ht="15" customHeight="1">
      <c r="A20" s="246" t="s">
        <v>140</v>
      </c>
      <c r="B20" s="255" t="s">
        <v>243</v>
      </c>
      <c r="C20" s="256">
        <v>50500</v>
      </c>
      <c r="D20" s="256">
        <v>57700</v>
      </c>
      <c r="E20" s="256">
        <v>64900</v>
      </c>
      <c r="F20" s="256">
        <v>72100</v>
      </c>
      <c r="G20" s="256">
        <v>77900</v>
      </c>
      <c r="H20" s="256">
        <v>83650</v>
      </c>
      <c r="I20" s="256">
        <v>89450</v>
      </c>
      <c r="J20" s="256">
        <v>95200</v>
      </c>
      <c r="K20" s="257"/>
    </row>
    <row r="21" spans="1:11" ht="15" customHeight="1">
      <c r="A21" s="246" t="s">
        <v>141</v>
      </c>
      <c r="B21" s="241" t="s">
        <v>243</v>
      </c>
      <c r="C21" s="256">
        <v>33550</v>
      </c>
      <c r="D21" s="256">
        <v>38350</v>
      </c>
      <c r="E21" s="256">
        <v>43150</v>
      </c>
      <c r="F21" s="256">
        <v>47900</v>
      </c>
      <c r="G21" s="256">
        <v>51750</v>
      </c>
      <c r="H21" s="256">
        <v>55600</v>
      </c>
      <c r="I21" s="256">
        <v>59400</v>
      </c>
      <c r="J21" s="256">
        <v>63250</v>
      </c>
      <c r="K21" s="257"/>
    </row>
    <row r="22" spans="1:12" ht="15" customHeight="1">
      <c r="A22" s="246" t="s">
        <v>142</v>
      </c>
      <c r="B22" s="241" t="s">
        <v>243</v>
      </c>
      <c r="C22" s="256">
        <v>73750</v>
      </c>
      <c r="D22" s="256">
        <v>84300</v>
      </c>
      <c r="E22" s="256">
        <v>94850</v>
      </c>
      <c r="F22" s="256">
        <v>105350</v>
      </c>
      <c r="G22" s="256">
        <v>113800</v>
      </c>
      <c r="H22" s="256">
        <v>122250</v>
      </c>
      <c r="I22" s="256">
        <v>130650</v>
      </c>
      <c r="J22" s="256">
        <v>139100</v>
      </c>
      <c r="K22" s="257"/>
      <c r="L22" s="258"/>
    </row>
    <row r="23" spans="1:11" ht="15" customHeight="1">
      <c r="A23" s="246" t="s">
        <v>144</v>
      </c>
      <c r="B23" s="241" t="s">
        <v>243</v>
      </c>
      <c r="C23" s="256">
        <v>36700</v>
      </c>
      <c r="D23" s="256">
        <v>41950</v>
      </c>
      <c r="E23" s="256">
        <v>47200</v>
      </c>
      <c r="F23" s="256">
        <v>52400</v>
      </c>
      <c r="G23" s="256">
        <v>56600</v>
      </c>
      <c r="H23" s="256">
        <v>60800</v>
      </c>
      <c r="I23" s="256">
        <v>65000</v>
      </c>
      <c r="J23" s="256">
        <v>69200</v>
      </c>
      <c r="K23" s="257"/>
    </row>
    <row r="24" spans="1:11" ht="15" customHeight="1">
      <c r="A24" s="246" t="s">
        <v>145</v>
      </c>
      <c r="B24" s="241" t="s">
        <v>243</v>
      </c>
      <c r="C24" s="256">
        <v>34100</v>
      </c>
      <c r="D24" s="256">
        <v>39000</v>
      </c>
      <c r="E24" s="256">
        <v>43850</v>
      </c>
      <c r="F24" s="256">
        <v>48700</v>
      </c>
      <c r="G24" s="256">
        <v>52600</v>
      </c>
      <c r="H24" s="256">
        <v>56500</v>
      </c>
      <c r="I24" s="256">
        <v>60400</v>
      </c>
      <c r="J24" s="256">
        <v>64300</v>
      </c>
      <c r="K24" s="257"/>
    </row>
    <row r="25" spans="1:11" ht="15" customHeight="1">
      <c r="A25" s="246" t="s">
        <v>146</v>
      </c>
      <c r="B25" s="241" t="s">
        <v>243</v>
      </c>
      <c r="C25" s="256">
        <v>33550</v>
      </c>
      <c r="D25" s="256">
        <v>38350</v>
      </c>
      <c r="E25" s="256">
        <v>43150</v>
      </c>
      <c r="F25" s="256">
        <v>47900</v>
      </c>
      <c r="G25" s="256">
        <v>51750</v>
      </c>
      <c r="H25" s="256">
        <v>55600</v>
      </c>
      <c r="I25" s="256">
        <v>59400</v>
      </c>
      <c r="J25" s="256">
        <v>63250</v>
      </c>
      <c r="K25" s="257"/>
    </row>
    <row r="26" spans="1:11" ht="15" customHeight="1">
      <c r="A26" s="246" t="s">
        <v>147</v>
      </c>
      <c r="B26" s="241" t="s">
        <v>243</v>
      </c>
      <c r="C26" s="256">
        <v>33550</v>
      </c>
      <c r="D26" s="256">
        <v>38350</v>
      </c>
      <c r="E26" s="256">
        <v>43150</v>
      </c>
      <c r="F26" s="256">
        <v>47900</v>
      </c>
      <c r="G26" s="256">
        <v>51750</v>
      </c>
      <c r="H26" s="256">
        <v>55600</v>
      </c>
      <c r="I26" s="256">
        <v>59400</v>
      </c>
      <c r="J26" s="256">
        <v>63250</v>
      </c>
      <c r="K26" s="257"/>
    </row>
    <row r="27" spans="1:12" ht="15" customHeight="1">
      <c r="A27" s="246" t="s">
        <v>148</v>
      </c>
      <c r="B27" s="241" t="s">
        <v>243</v>
      </c>
      <c r="C27" s="256">
        <v>44750</v>
      </c>
      <c r="D27" s="256">
        <v>51150</v>
      </c>
      <c r="E27" s="256">
        <v>57550</v>
      </c>
      <c r="F27" s="256">
        <v>63900</v>
      </c>
      <c r="G27" s="256">
        <v>69050</v>
      </c>
      <c r="H27" s="256">
        <v>74150</v>
      </c>
      <c r="I27" s="256">
        <v>79250</v>
      </c>
      <c r="J27" s="256">
        <v>84350</v>
      </c>
      <c r="K27" s="257"/>
      <c r="L27" s="258"/>
    </row>
    <row r="28" spans="1:11" ht="15" customHeight="1">
      <c r="A28" s="246" t="s">
        <v>143</v>
      </c>
      <c r="B28" s="241" t="s">
        <v>243</v>
      </c>
      <c r="C28" s="256">
        <v>45600</v>
      </c>
      <c r="D28" s="256">
        <v>52100</v>
      </c>
      <c r="E28" s="256">
        <v>58600</v>
      </c>
      <c r="F28" s="256">
        <v>65100</v>
      </c>
      <c r="G28" s="256">
        <v>70350</v>
      </c>
      <c r="H28" s="256">
        <v>75550</v>
      </c>
      <c r="I28" s="256">
        <v>80750</v>
      </c>
      <c r="J28" s="256">
        <v>85950</v>
      </c>
      <c r="K28" s="257"/>
    </row>
    <row r="29" spans="1:11" ht="15" customHeight="1">
      <c r="A29" s="246" t="s">
        <v>230</v>
      </c>
      <c r="B29" s="241" t="s">
        <v>243</v>
      </c>
      <c r="C29" s="256">
        <v>52150</v>
      </c>
      <c r="D29" s="256">
        <v>59600</v>
      </c>
      <c r="E29" s="256">
        <v>67050</v>
      </c>
      <c r="F29" s="256">
        <v>74500</v>
      </c>
      <c r="G29" s="256">
        <v>80500</v>
      </c>
      <c r="H29" s="256">
        <v>86450</v>
      </c>
      <c r="I29" s="256">
        <v>92400</v>
      </c>
      <c r="J29" s="256">
        <v>98350</v>
      </c>
      <c r="K29" s="257"/>
    </row>
    <row r="30" spans="1:11" ht="15" customHeight="1">
      <c r="A30" s="246" t="s">
        <v>149</v>
      </c>
      <c r="B30" s="241" t="s">
        <v>243</v>
      </c>
      <c r="C30" s="256">
        <v>42950</v>
      </c>
      <c r="D30" s="256">
        <v>49050</v>
      </c>
      <c r="E30" s="256">
        <v>55200</v>
      </c>
      <c r="F30" s="256">
        <v>61300</v>
      </c>
      <c r="G30" s="256">
        <v>66250</v>
      </c>
      <c r="H30" s="256">
        <v>71150</v>
      </c>
      <c r="I30" s="256">
        <v>76050</v>
      </c>
      <c r="J30" s="256">
        <v>80950</v>
      </c>
      <c r="K30" s="257"/>
    </row>
    <row r="31" spans="1:11" ht="15" customHeight="1">
      <c r="A31" s="246" t="s">
        <v>150</v>
      </c>
      <c r="B31" s="241" t="s">
        <v>243</v>
      </c>
      <c r="C31" s="256">
        <v>58450</v>
      </c>
      <c r="D31" s="256">
        <v>66800</v>
      </c>
      <c r="E31" s="256">
        <v>75150</v>
      </c>
      <c r="F31" s="256">
        <v>83450</v>
      </c>
      <c r="G31" s="256">
        <v>90150</v>
      </c>
      <c r="H31" s="256">
        <v>96850</v>
      </c>
      <c r="I31" s="256">
        <v>103500</v>
      </c>
      <c r="J31" s="256">
        <v>110200</v>
      </c>
      <c r="K31" s="257"/>
    </row>
    <row r="32" spans="1:11" ht="15" customHeight="1">
      <c r="A32" s="246" t="s">
        <v>151</v>
      </c>
      <c r="B32" s="241" t="s">
        <v>243</v>
      </c>
      <c r="C32" s="256">
        <v>42650</v>
      </c>
      <c r="D32" s="256">
        <v>48750</v>
      </c>
      <c r="E32" s="256">
        <v>54850</v>
      </c>
      <c r="F32" s="256">
        <v>60900</v>
      </c>
      <c r="G32" s="256">
        <v>65800</v>
      </c>
      <c r="H32" s="256">
        <v>70650</v>
      </c>
      <c r="I32" s="256">
        <v>75550</v>
      </c>
      <c r="J32" s="256">
        <v>80400</v>
      </c>
      <c r="K32" s="257"/>
    </row>
    <row r="33" spans="1:11" ht="15" customHeight="1">
      <c r="A33" s="246" t="s">
        <v>152</v>
      </c>
      <c r="B33" s="241" t="s">
        <v>243</v>
      </c>
      <c r="C33" s="256">
        <v>35100</v>
      </c>
      <c r="D33" s="256">
        <v>40100</v>
      </c>
      <c r="E33" s="256">
        <v>45100</v>
      </c>
      <c r="F33" s="256">
        <v>50100</v>
      </c>
      <c r="G33" s="256">
        <v>54150</v>
      </c>
      <c r="H33" s="256">
        <v>58150</v>
      </c>
      <c r="I33" s="256">
        <v>62150</v>
      </c>
      <c r="J33" s="256">
        <v>66150</v>
      </c>
      <c r="K33" s="257"/>
    </row>
    <row r="34" spans="1:12" ht="15" customHeight="1">
      <c r="A34" s="246" t="s">
        <v>153</v>
      </c>
      <c r="B34" s="241" t="s">
        <v>243</v>
      </c>
      <c r="C34" s="256">
        <v>37550</v>
      </c>
      <c r="D34" s="256">
        <v>42900</v>
      </c>
      <c r="E34" s="256">
        <v>48250</v>
      </c>
      <c r="F34" s="256">
        <v>53600</v>
      </c>
      <c r="G34" s="256">
        <v>57900</v>
      </c>
      <c r="H34" s="256">
        <v>62200</v>
      </c>
      <c r="I34" s="256">
        <v>66500</v>
      </c>
      <c r="J34" s="256">
        <v>70800</v>
      </c>
      <c r="K34" s="257"/>
      <c r="L34" s="258"/>
    </row>
    <row r="35" spans="1:11" ht="15" customHeight="1">
      <c r="A35" s="246" t="s">
        <v>154</v>
      </c>
      <c r="B35" s="241" t="s">
        <v>243</v>
      </c>
      <c r="C35" s="256">
        <v>42650</v>
      </c>
      <c r="D35" s="256">
        <v>48750</v>
      </c>
      <c r="E35" s="256">
        <v>54850</v>
      </c>
      <c r="F35" s="256">
        <v>60900</v>
      </c>
      <c r="G35" s="256">
        <v>65800</v>
      </c>
      <c r="H35" s="256">
        <v>70650</v>
      </c>
      <c r="I35" s="256">
        <v>75550</v>
      </c>
      <c r="J35" s="256">
        <v>80400</v>
      </c>
      <c r="K35" s="257"/>
    </row>
    <row r="36" spans="1:11" ht="15" customHeight="1">
      <c r="A36" s="246" t="s">
        <v>155</v>
      </c>
      <c r="B36" s="241" t="s">
        <v>243</v>
      </c>
      <c r="C36" s="256">
        <v>46850</v>
      </c>
      <c r="D36" s="256">
        <v>53550</v>
      </c>
      <c r="E36" s="256">
        <v>60250</v>
      </c>
      <c r="F36" s="256">
        <v>66900</v>
      </c>
      <c r="G36" s="256">
        <v>72300</v>
      </c>
      <c r="H36" s="256">
        <v>77650</v>
      </c>
      <c r="I36" s="256">
        <v>83000</v>
      </c>
      <c r="J36" s="256">
        <v>88350</v>
      </c>
      <c r="K36" s="257"/>
    </row>
    <row r="37" spans="1:11" ht="15" customHeight="1">
      <c r="A37" s="246" t="s">
        <v>156</v>
      </c>
      <c r="B37" s="241" t="s">
        <v>243</v>
      </c>
      <c r="C37" s="256">
        <v>37550</v>
      </c>
      <c r="D37" s="256">
        <v>42900</v>
      </c>
      <c r="E37" s="256">
        <v>48250</v>
      </c>
      <c r="F37" s="256">
        <v>53600</v>
      </c>
      <c r="G37" s="256">
        <v>57900</v>
      </c>
      <c r="H37" s="256">
        <v>62200</v>
      </c>
      <c r="I37" s="256">
        <v>66500</v>
      </c>
      <c r="J37" s="256">
        <v>70800</v>
      </c>
      <c r="K37" s="257"/>
    </row>
    <row r="38" spans="1:11" ht="15" customHeight="1">
      <c r="A38" s="246" t="s">
        <v>157</v>
      </c>
      <c r="B38" s="241" t="s">
        <v>243</v>
      </c>
      <c r="C38" s="256">
        <v>50950</v>
      </c>
      <c r="D38" s="256">
        <v>58200</v>
      </c>
      <c r="E38" s="256">
        <v>65500</v>
      </c>
      <c r="F38" s="256">
        <v>72750</v>
      </c>
      <c r="G38" s="256">
        <v>78600</v>
      </c>
      <c r="H38" s="256">
        <v>84400</v>
      </c>
      <c r="I38" s="256">
        <v>90250</v>
      </c>
      <c r="J38" s="256">
        <v>96050</v>
      </c>
      <c r="K38" s="257"/>
    </row>
    <row r="39" spans="1:11" ht="15" customHeight="1">
      <c r="A39" s="246" t="s">
        <v>158</v>
      </c>
      <c r="B39" s="241" t="s">
        <v>243</v>
      </c>
      <c r="C39" s="256">
        <v>73750</v>
      </c>
      <c r="D39" s="256">
        <v>84300</v>
      </c>
      <c r="E39" s="256">
        <v>94850</v>
      </c>
      <c r="F39" s="256">
        <v>105350</v>
      </c>
      <c r="G39" s="256">
        <v>113800</v>
      </c>
      <c r="H39" s="256">
        <v>122250</v>
      </c>
      <c r="I39" s="256">
        <v>130650</v>
      </c>
      <c r="J39" s="256">
        <v>139100</v>
      </c>
      <c r="K39" s="257"/>
    </row>
    <row r="40" spans="1:11" ht="15" customHeight="1">
      <c r="A40" s="249" t="s">
        <v>159</v>
      </c>
      <c r="B40" s="241" t="s">
        <v>243</v>
      </c>
      <c r="C40" s="256">
        <v>37150</v>
      </c>
      <c r="D40" s="256">
        <v>42450</v>
      </c>
      <c r="E40" s="256">
        <v>47750</v>
      </c>
      <c r="F40" s="256">
        <v>53050</v>
      </c>
      <c r="G40" s="256">
        <v>57300</v>
      </c>
      <c r="H40" s="256">
        <v>61550</v>
      </c>
      <c r="I40" s="256">
        <v>65800</v>
      </c>
      <c r="J40" s="256">
        <v>70050</v>
      </c>
      <c r="K40" s="257"/>
    </row>
    <row r="41" spans="1:12" ht="15" customHeight="1">
      <c r="A41" s="246" t="s">
        <v>160</v>
      </c>
      <c r="B41" s="241" t="s">
        <v>243</v>
      </c>
      <c r="C41" s="256">
        <v>45750</v>
      </c>
      <c r="D41" s="256">
        <v>52300</v>
      </c>
      <c r="E41" s="256">
        <v>58850</v>
      </c>
      <c r="F41" s="256">
        <v>65350</v>
      </c>
      <c r="G41" s="256">
        <v>70600</v>
      </c>
      <c r="H41" s="256">
        <v>75850</v>
      </c>
      <c r="I41" s="256">
        <v>81050</v>
      </c>
      <c r="J41" s="256">
        <v>86300</v>
      </c>
      <c r="K41" s="257"/>
      <c r="L41" s="258"/>
    </row>
    <row r="42" spans="1:11" ht="15" customHeight="1">
      <c r="A42" s="246" t="s">
        <v>161</v>
      </c>
      <c r="B42" s="241" t="s">
        <v>243</v>
      </c>
      <c r="C42" s="256">
        <v>73750</v>
      </c>
      <c r="D42" s="256">
        <v>84300</v>
      </c>
      <c r="E42" s="256">
        <v>94850</v>
      </c>
      <c r="F42" s="256">
        <v>105350</v>
      </c>
      <c r="G42" s="256">
        <v>113800</v>
      </c>
      <c r="H42" s="256">
        <v>122250</v>
      </c>
      <c r="I42" s="256">
        <v>130650</v>
      </c>
      <c r="J42" s="256">
        <v>139100</v>
      </c>
      <c r="K42" s="257"/>
    </row>
    <row r="43" spans="1:11" ht="15" customHeight="1">
      <c r="A43" s="246" t="s">
        <v>162</v>
      </c>
      <c r="B43" s="241" t="s">
        <v>243</v>
      </c>
      <c r="C43" s="256">
        <v>50450</v>
      </c>
      <c r="D43" s="256">
        <v>57650</v>
      </c>
      <c r="E43" s="256">
        <v>64850</v>
      </c>
      <c r="F43" s="256">
        <v>72050</v>
      </c>
      <c r="G43" s="256">
        <v>77850</v>
      </c>
      <c r="H43" s="256">
        <v>83600</v>
      </c>
      <c r="I43" s="256">
        <v>89350</v>
      </c>
      <c r="J43" s="256">
        <v>95150</v>
      </c>
      <c r="K43" s="257"/>
    </row>
    <row r="44" spans="1:11" ht="15" customHeight="1">
      <c r="A44" s="246" t="s">
        <v>163</v>
      </c>
      <c r="B44" s="241" t="s">
        <v>243</v>
      </c>
      <c r="C44" s="256">
        <v>59400</v>
      </c>
      <c r="D44" s="256">
        <v>67900</v>
      </c>
      <c r="E44" s="256">
        <v>76400</v>
      </c>
      <c r="F44" s="256">
        <v>84900</v>
      </c>
      <c r="G44" s="256">
        <v>91650</v>
      </c>
      <c r="H44" s="256">
        <v>98450</v>
      </c>
      <c r="I44" s="256">
        <v>105250</v>
      </c>
      <c r="J44" s="256">
        <v>112050</v>
      </c>
      <c r="K44" s="257"/>
    </row>
    <row r="45" spans="1:11" ht="15" customHeight="1">
      <c r="A45" s="246" t="s">
        <v>164</v>
      </c>
      <c r="B45" s="241" t="s">
        <v>243</v>
      </c>
      <c r="C45" s="256">
        <v>56500</v>
      </c>
      <c r="D45" s="256">
        <v>64550</v>
      </c>
      <c r="E45" s="256">
        <v>72600</v>
      </c>
      <c r="F45" s="256">
        <v>80650</v>
      </c>
      <c r="G45" s="256">
        <v>87150</v>
      </c>
      <c r="H45" s="256">
        <v>93600</v>
      </c>
      <c r="I45" s="256">
        <v>100050</v>
      </c>
      <c r="J45" s="256">
        <v>106500</v>
      </c>
      <c r="K45" s="257"/>
    </row>
    <row r="46" spans="1:11" ht="15" customHeight="1">
      <c r="A46" s="246" t="s">
        <v>165</v>
      </c>
      <c r="B46" s="241" t="s">
        <v>243</v>
      </c>
      <c r="C46" s="256">
        <v>34650</v>
      </c>
      <c r="D46" s="256">
        <v>39600</v>
      </c>
      <c r="E46" s="256">
        <v>44550</v>
      </c>
      <c r="F46" s="256">
        <v>49450</v>
      </c>
      <c r="G46" s="256">
        <v>53450</v>
      </c>
      <c r="H46" s="256">
        <v>57400</v>
      </c>
      <c r="I46" s="256">
        <v>61350</v>
      </c>
      <c r="J46" s="256">
        <v>65300</v>
      </c>
      <c r="K46" s="257"/>
    </row>
    <row r="47" spans="1:11" ht="15" customHeight="1">
      <c r="A47" s="246" t="s">
        <v>166</v>
      </c>
      <c r="B47" s="241" t="s">
        <v>243</v>
      </c>
      <c r="C47" s="256">
        <v>39400</v>
      </c>
      <c r="D47" s="256">
        <v>45000</v>
      </c>
      <c r="E47" s="256">
        <v>50650</v>
      </c>
      <c r="F47" s="256">
        <v>56250</v>
      </c>
      <c r="G47" s="256">
        <v>60750</v>
      </c>
      <c r="H47" s="256">
        <v>65250</v>
      </c>
      <c r="I47" s="256">
        <v>69750</v>
      </c>
      <c r="J47" s="256">
        <v>74250</v>
      </c>
      <c r="K47" s="257"/>
    </row>
    <row r="48" spans="1:12" ht="15" customHeight="1">
      <c r="A48" s="62" t="s">
        <v>231</v>
      </c>
      <c r="B48" s="241" t="s">
        <v>243</v>
      </c>
      <c r="C48" s="256">
        <v>33550</v>
      </c>
      <c r="D48" s="256">
        <v>38350</v>
      </c>
      <c r="E48" s="256">
        <v>43150</v>
      </c>
      <c r="F48" s="256">
        <v>47900</v>
      </c>
      <c r="G48" s="256">
        <v>51750</v>
      </c>
      <c r="H48" s="256">
        <v>55600</v>
      </c>
      <c r="I48" s="256">
        <v>59400</v>
      </c>
      <c r="J48" s="256">
        <v>63250</v>
      </c>
      <c r="K48" s="257"/>
      <c r="L48" s="258"/>
    </row>
    <row r="49" spans="1:11" ht="15" customHeight="1">
      <c r="A49" s="62" t="s">
        <v>232</v>
      </c>
      <c r="B49" s="241" t="s">
        <v>243</v>
      </c>
      <c r="C49" s="256">
        <v>45500</v>
      </c>
      <c r="D49" s="256">
        <v>52000</v>
      </c>
      <c r="E49" s="256">
        <v>58500</v>
      </c>
      <c r="F49" s="256">
        <v>65000</v>
      </c>
      <c r="G49" s="256">
        <v>70200</v>
      </c>
      <c r="H49" s="256">
        <v>75400</v>
      </c>
      <c r="I49" s="256">
        <v>80600</v>
      </c>
      <c r="J49" s="256">
        <v>85800</v>
      </c>
      <c r="K49" s="257"/>
    </row>
    <row r="50" spans="1:11" ht="15" customHeight="1">
      <c r="A50" s="62" t="s">
        <v>233</v>
      </c>
      <c r="B50" s="241" t="s">
        <v>243</v>
      </c>
      <c r="C50" s="256">
        <v>49350</v>
      </c>
      <c r="D50" s="256">
        <v>56400</v>
      </c>
      <c r="E50" s="256">
        <v>63450</v>
      </c>
      <c r="F50" s="256">
        <v>70500</v>
      </c>
      <c r="G50" s="256">
        <v>76150</v>
      </c>
      <c r="H50" s="256">
        <v>81800</v>
      </c>
      <c r="I50" s="256">
        <v>87450</v>
      </c>
      <c r="J50" s="256">
        <v>93100</v>
      </c>
      <c r="K50" s="257"/>
    </row>
    <row r="51" spans="1:11" ht="15" customHeight="1">
      <c r="A51" s="62" t="s">
        <v>234</v>
      </c>
      <c r="B51" s="241" t="s">
        <v>243</v>
      </c>
      <c r="C51" s="256">
        <v>34750</v>
      </c>
      <c r="D51" s="256">
        <v>39700</v>
      </c>
      <c r="E51" s="256">
        <v>44650</v>
      </c>
      <c r="F51" s="256">
        <v>49600</v>
      </c>
      <c r="G51" s="256">
        <v>53600</v>
      </c>
      <c r="H51" s="256">
        <v>57550</v>
      </c>
      <c r="I51" s="256">
        <v>61550</v>
      </c>
      <c r="J51" s="256">
        <v>65500</v>
      </c>
      <c r="K51" s="257"/>
    </row>
    <row r="52" spans="1:11" ht="15" customHeight="1">
      <c r="A52" s="62" t="s">
        <v>235</v>
      </c>
      <c r="B52" s="241" t="s">
        <v>243</v>
      </c>
      <c r="C52" s="256">
        <v>33550</v>
      </c>
      <c r="D52" s="256">
        <v>38350</v>
      </c>
      <c r="E52" s="256">
        <v>43150</v>
      </c>
      <c r="F52" s="256">
        <v>47900</v>
      </c>
      <c r="G52" s="256">
        <v>51750</v>
      </c>
      <c r="H52" s="256">
        <v>55600</v>
      </c>
      <c r="I52" s="256">
        <v>59400</v>
      </c>
      <c r="J52" s="256">
        <v>63250</v>
      </c>
      <c r="K52" s="257"/>
    </row>
    <row r="53" spans="1:11" ht="15" customHeight="1">
      <c r="A53" s="62" t="s">
        <v>236</v>
      </c>
      <c r="B53" s="241" t="s">
        <v>243</v>
      </c>
      <c r="C53" s="256">
        <v>33550</v>
      </c>
      <c r="D53" s="256">
        <v>38350</v>
      </c>
      <c r="E53" s="256">
        <v>43150</v>
      </c>
      <c r="F53" s="256">
        <v>47900</v>
      </c>
      <c r="G53" s="256">
        <v>51750</v>
      </c>
      <c r="H53" s="256">
        <v>55600</v>
      </c>
      <c r="I53" s="256">
        <v>59400</v>
      </c>
      <c r="J53" s="256">
        <v>63250</v>
      </c>
      <c r="K53" s="257"/>
    </row>
    <row r="54" spans="1:11" ht="15" customHeight="1">
      <c r="A54" s="62" t="s">
        <v>237</v>
      </c>
      <c r="B54" s="241" t="s">
        <v>243</v>
      </c>
      <c r="C54" s="256">
        <v>33550</v>
      </c>
      <c r="D54" s="256">
        <v>38350</v>
      </c>
      <c r="E54" s="256">
        <v>43150</v>
      </c>
      <c r="F54" s="256">
        <v>47900</v>
      </c>
      <c r="G54" s="256">
        <v>51750</v>
      </c>
      <c r="H54" s="256">
        <v>55600</v>
      </c>
      <c r="I54" s="256">
        <v>59400</v>
      </c>
      <c r="J54" s="256">
        <v>63250</v>
      </c>
      <c r="K54" s="257"/>
    </row>
    <row r="55" spans="1:12" ht="15" customHeight="1">
      <c r="A55" s="62" t="s">
        <v>238</v>
      </c>
      <c r="B55" s="241" t="s">
        <v>243</v>
      </c>
      <c r="C55" s="256">
        <v>33550</v>
      </c>
      <c r="D55" s="256">
        <v>38350</v>
      </c>
      <c r="E55" s="256">
        <v>43150</v>
      </c>
      <c r="F55" s="256">
        <v>47900</v>
      </c>
      <c r="G55" s="256">
        <v>51750</v>
      </c>
      <c r="H55" s="256">
        <v>55600</v>
      </c>
      <c r="I55" s="256">
        <v>59400</v>
      </c>
      <c r="J55" s="256">
        <v>63250</v>
      </c>
      <c r="K55" s="257"/>
      <c r="L55" s="258"/>
    </row>
    <row r="56" spans="1:11" ht="15" customHeight="1">
      <c r="A56" s="62" t="s">
        <v>242</v>
      </c>
      <c r="B56" s="241" t="s">
        <v>243</v>
      </c>
      <c r="C56" s="256">
        <v>37200</v>
      </c>
      <c r="D56" s="256">
        <v>42500</v>
      </c>
      <c r="E56" s="256">
        <v>47800</v>
      </c>
      <c r="F56" s="256">
        <v>53100</v>
      </c>
      <c r="G56" s="256">
        <v>57350</v>
      </c>
      <c r="H56" s="256">
        <v>61600</v>
      </c>
      <c r="I56" s="256">
        <v>65850</v>
      </c>
      <c r="J56" s="256">
        <v>70100</v>
      </c>
      <c r="K56" s="257"/>
    </row>
    <row r="57" spans="1:11" ht="15" customHeight="1">
      <c r="A57" s="62" t="s">
        <v>239</v>
      </c>
      <c r="B57" s="241" t="s">
        <v>243</v>
      </c>
      <c r="C57" s="256">
        <v>55950</v>
      </c>
      <c r="D57" s="256">
        <v>63950</v>
      </c>
      <c r="E57" s="256">
        <v>71950</v>
      </c>
      <c r="F57" s="256">
        <v>79900</v>
      </c>
      <c r="G57" s="256">
        <v>86300</v>
      </c>
      <c r="H57" s="256">
        <v>92700</v>
      </c>
      <c r="I57" s="256">
        <v>99100</v>
      </c>
      <c r="J57" s="256">
        <v>105500</v>
      </c>
      <c r="K57" s="257"/>
    </row>
    <row r="58" spans="1:11" ht="15" customHeight="1">
      <c r="A58" s="62" t="s">
        <v>240</v>
      </c>
      <c r="B58" s="241" t="s">
        <v>243</v>
      </c>
      <c r="C58" s="256">
        <v>43050</v>
      </c>
      <c r="D58" s="256">
        <v>49200</v>
      </c>
      <c r="E58" s="256">
        <v>55350</v>
      </c>
      <c r="F58" s="256">
        <v>61500</v>
      </c>
      <c r="G58" s="256">
        <v>66450</v>
      </c>
      <c r="H58" s="256">
        <v>71350</v>
      </c>
      <c r="I58" s="256">
        <v>76300</v>
      </c>
      <c r="J58" s="256">
        <v>81200</v>
      </c>
      <c r="K58" s="257"/>
    </row>
    <row r="59" spans="1:11" ht="15" customHeight="1">
      <c r="A59" s="62" t="s">
        <v>241</v>
      </c>
      <c r="B59" s="241" t="s">
        <v>243</v>
      </c>
      <c r="C59" s="256">
        <v>33550</v>
      </c>
      <c r="D59" s="256">
        <v>38350</v>
      </c>
      <c r="E59" s="256">
        <v>43150</v>
      </c>
      <c r="F59" s="256">
        <v>47900</v>
      </c>
      <c r="G59" s="256">
        <v>51750</v>
      </c>
      <c r="H59" s="256">
        <v>55600</v>
      </c>
      <c r="I59" s="256">
        <v>59400</v>
      </c>
      <c r="J59" s="256">
        <v>63250</v>
      </c>
      <c r="K59" s="257"/>
    </row>
    <row r="60" spans="1:11" ht="15" customHeight="1">
      <c r="A60" s="93"/>
      <c r="B60" s="240"/>
      <c r="C60" s="93"/>
      <c r="D60" s="93"/>
      <c r="E60" s="93"/>
      <c r="F60" s="93"/>
      <c r="G60" s="93"/>
      <c r="H60" s="93"/>
      <c r="I60" s="93"/>
      <c r="J60" s="93"/>
      <c r="K60" s="257"/>
    </row>
    <row r="61" ht="15" customHeight="1">
      <c r="A61" s="259"/>
    </row>
    <row r="62" ht="15" customHeight="1">
      <c r="A62" s="259"/>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sheetData>
  <sheetProtection/>
  <printOptions/>
  <pageMargins left="0.34" right="0.25" top="0.75" bottom="0.74" header="0.5" footer="0.5"/>
  <pageSetup fitToHeight="0" fitToWidth="1" horizontalDpi="600" verticalDpi="600" orientation="portrait" scale="88" r:id="rId1"/>
  <headerFooter alignWithMargins="0">
    <oddHeader>&amp;R&amp;P of &amp;N</oddHeader>
    <oddFooter>&amp;L
Note: See instructions/example on last page to determine income limit for households larger than 8 persons&amp;R
</oddFooter>
  </headerFooter>
  <rowBreaks count="6" manualBreakCount="6">
    <brk id="57" max="255" man="1"/>
    <brk id="111" max="255" man="1"/>
    <brk id="165" max="255" man="1"/>
    <brk id="219" max="255" man="1"/>
    <brk id="273" max="255" man="1"/>
    <brk id="3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grodine</dc:creator>
  <cp:keywords/>
  <dc:description/>
  <cp:lastModifiedBy>George Rodine</cp:lastModifiedBy>
  <cp:lastPrinted>2017-11-03T20:45:15Z</cp:lastPrinted>
  <dcterms:created xsi:type="dcterms:W3CDTF">2002-06-18T17:23:40Z</dcterms:created>
  <dcterms:modified xsi:type="dcterms:W3CDTF">2017-11-29T22:20:23Z</dcterms:modified>
  <cp:category/>
  <cp:version/>
  <cp:contentType/>
  <cp:contentStatus/>
</cp:coreProperties>
</file>